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2" windowWidth="13440" windowHeight="8388" activeTab="0"/>
  </bookViews>
  <sheets>
    <sheet name="DECKBLATT" sheetId="1" r:id="rId1"/>
    <sheet name="READ" sheetId="2" r:id="rId2"/>
    <sheet name="WERTE" sheetId="3" r:id="rId3"/>
    <sheet name="DRUCK" sheetId="4" r:id="rId4"/>
    <sheet name="TEMP" sheetId="5" r:id="rId5"/>
    <sheet name="DICHTE" sheetId="6" r:id="rId6"/>
    <sheet name="VERH.DRUCK" sheetId="7" r:id="rId7"/>
    <sheet name="VERH.TEMP" sheetId="8" r:id="rId8"/>
    <sheet name="VERH.DICHTE" sheetId="9" r:id="rId9"/>
  </sheets>
  <definedNames>
    <definedName name="wrn.POLAREN._.TF." localSheetId="0" hidden="1">{#N/A,#N/A,TRUE,"Tab1";#N/A,#N/A,TRUE,"Tabelle1"}</definedName>
    <definedName name="wrn.POLAREN._.TF." localSheetId="1" hidden="1">{#N/A,#N/A,TRUE,"Tab1";#N/A,#N/A,TRUE,"Tabelle1"}</definedName>
    <definedName name="wrn.POLAREN._.TF." hidden="1">{#N/A,#N/A,TRUE,"Tab1";#N/A,#N/A,TRUE,"Tabelle1"}</definedName>
  </definedNames>
  <calcPr fullCalcOnLoad="1"/>
</workbook>
</file>

<file path=xl/sharedStrings.xml><?xml version="1.0" encoding="utf-8"?>
<sst xmlns="http://schemas.openxmlformats.org/spreadsheetml/2006/main" count="57" uniqueCount="41">
  <si>
    <t>AEROCALC-96</t>
  </si>
  <si>
    <t>GEGENSTAND:</t>
  </si>
  <si>
    <t>STANDARDATMOSPHÄRE</t>
  </si>
  <si>
    <t>BESCHREIBUNG:</t>
  </si>
  <si>
    <t xml:space="preserve">TABELLEN </t>
  </si>
  <si>
    <t>DIAGRAMME</t>
  </si>
  <si>
    <t>FORMELN D.KURVEN</t>
  </si>
  <si>
    <t>NUMERISCHE WERTETABELLE</t>
  </si>
  <si>
    <t>H</t>
  </si>
  <si>
    <t>T</t>
  </si>
  <si>
    <t>p</t>
  </si>
  <si>
    <r>
      <t>r</t>
    </r>
  </si>
  <si>
    <t>s</t>
  </si>
  <si>
    <t>d</t>
  </si>
  <si>
    <r>
      <t>r</t>
    </r>
    <r>
      <rPr>
        <sz val="10"/>
        <rFont val="Arial"/>
        <family val="0"/>
      </rPr>
      <t>/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0</t>
    </r>
  </si>
  <si>
    <r>
      <t>p/p</t>
    </r>
    <r>
      <rPr>
        <vertAlign val="subscript"/>
        <sz val="10"/>
        <rFont val="Arial"/>
        <family val="2"/>
      </rPr>
      <t>0</t>
    </r>
  </si>
  <si>
    <r>
      <t>T/T</t>
    </r>
    <r>
      <rPr>
        <vertAlign val="subscript"/>
        <sz val="10"/>
        <rFont val="Arial"/>
        <family val="2"/>
      </rPr>
      <t>0</t>
    </r>
  </si>
  <si>
    <r>
      <t xml:space="preserve">H     entspricht der DRUCKHÖHE </t>
    </r>
    <r>
      <rPr>
        <sz val="8"/>
        <rFont val="Arial"/>
        <family val="2"/>
      </rPr>
      <t>(am Höhenmesser abgelesener Wert bei Einstellung von 1013,2 hPa)</t>
    </r>
  </si>
  <si>
    <t>f(p)</t>
  </si>
  <si>
    <t>%</t>
  </si>
  <si>
    <t>f(T)</t>
  </si>
  <si>
    <t>f(r)</t>
  </si>
  <si>
    <t>Formeln nach den Trendlinien der Diagramme für:</t>
  </si>
  <si>
    <r>
      <t xml:space="preserve">DICHTEVERHÄLTNIS                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/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0,0000000003 x 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- 0,00003 x H + 0,9998</t>
    </r>
  </si>
  <si>
    <t>Verbesserte Formeln:</t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</si>
  <si>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0,00000045 x H² - 0,0363 x H + 1013,25</t>
    </r>
  </si>
  <si>
    <t>TH = -0,001982 x H + 288,15</t>
  </si>
  <si>
    <r>
      <t>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0,0000000004 x H² - 0,00003593 x H +1,225</t>
    </r>
  </si>
  <si>
    <t>Werte aus ICAO Tabelle</t>
  </si>
  <si>
    <t>Mit Trendformeln berechnete Werte</t>
  </si>
  <si>
    <t>Mit verbesserten Trendformeln gerechnete Werte</t>
  </si>
  <si>
    <t>ft</t>
  </si>
  <si>
    <t>K</t>
  </si>
  <si>
    <t>hPa</t>
  </si>
  <si>
    <t>kg/m3</t>
  </si>
  <si>
    <r>
      <t>ABSOLUTE TEMPERATUR       T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-0,002 x H + 288,15</t>
    </r>
  </si>
  <si>
    <r>
      <t>DRUCKVERHÄLTNIS                 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/ 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0,0000000005 x 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- 0,00004 x H + 0,9997</t>
    </r>
  </si>
  <si>
    <r>
      <t xml:space="preserve">DICHTE                                     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0,0000000004 x 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- 0,00004 x H + 1,2248</t>
    </r>
  </si>
  <si>
    <r>
      <t>DRUCK                                       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0,0000005 x 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- 0,0363 x H + 1013</t>
    </r>
  </si>
  <si>
    <r>
      <t>TEMPERATURVERHÄLTNIS     T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-0.0000007 x H + 1,0001</t>
    </r>
  </si>
  <si>
    <t>WERTEBERECHNUNG DER ICAO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</si>
</sst>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0.0"/>
    <numFmt numFmtId="181" formatCode="0.00000"/>
    <numFmt numFmtId="182" formatCode="0.000000"/>
    <numFmt numFmtId="183" formatCode="0.000"/>
    <numFmt numFmtId="184" formatCode="0.0000"/>
    <numFmt numFmtId="185" formatCode=";;;"/>
    <numFmt numFmtId="186" formatCode="0."/>
    <numFmt numFmtId="187" formatCode="#####.000"/>
    <numFmt numFmtId="188" formatCode="0000.000"/>
    <numFmt numFmtId="189" formatCode="0.00000000"/>
    <numFmt numFmtId="190" formatCode="###"/>
    <numFmt numFmtId="191" formatCode="#,##0.000000"/>
    <numFmt numFmtId="192" formatCode="0.E+00"/>
    <numFmt numFmtId="193" formatCode="h:mm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24"/>
      <color indexed="48"/>
      <name val="Arial"/>
      <family val="2"/>
    </font>
    <font>
      <sz val="14"/>
      <name val="Arial"/>
      <family val="2"/>
    </font>
    <font>
      <sz val="9"/>
      <name val="Arial"/>
      <family val="0"/>
    </font>
    <font>
      <sz val="9"/>
      <name val="Symbol"/>
      <family val="1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18" applyFont="1">
      <alignment/>
      <protection/>
    </xf>
    <xf numFmtId="0" fontId="11" fillId="0" borderId="0" xfId="18" applyFont="1">
      <alignment/>
      <protection/>
    </xf>
    <xf numFmtId="0" fontId="0" fillId="0" borderId="0" xfId="18">
      <alignment/>
      <protection/>
    </xf>
    <xf numFmtId="0" fontId="12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13" fillId="0" borderId="0" xfId="18" applyFont="1">
      <alignment/>
      <protection/>
    </xf>
    <xf numFmtId="0" fontId="1" fillId="0" borderId="0" xfId="18" applyFont="1">
      <alignment/>
      <protection/>
    </xf>
    <xf numFmtId="0" fontId="0" fillId="0" borderId="0" xfId="18" applyFont="1" applyProtection="1">
      <alignment/>
      <protection locked="0"/>
    </xf>
    <xf numFmtId="0" fontId="0" fillId="0" borderId="0" xfId="18" applyFont="1" applyProtection="1">
      <alignment/>
      <protection/>
    </xf>
    <xf numFmtId="182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183" fontId="1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8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82" fontId="0" fillId="2" borderId="5" xfId="0" applyNumberForma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4" fillId="0" borderId="4" xfId="0" applyFont="1" applyBorder="1" applyAlignment="1">
      <alignment/>
    </xf>
    <xf numFmtId="2" fontId="14" fillId="3" borderId="5" xfId="0" applyNumberFormat="1" applyFont="1" applyFill="1" applyBorder="1" applyAlignment="1">
      <alignment/>
    </xf>
    <xf numFmtId="184" fontId="14" fillId="3" borderId="5" xfId="0" applyNumberFormat="1" applyFont="1" applyFill="1" applyBorder="1" applyAlignment="1">
      <alignment/>
    </xf>
    <xf numFmtId="181" fontId="14" fillId="3" borderId="5" xfId="0" applyNumberFormat="1" applyFont="1" applyFill="1" applyBorder="1" applyAlignment="1">
      <alignment/>
    </xf>
    <xf numFmtId="184" fontId="14" fillId="4" borderId="6" xfId="0" applyNumberFormat="1" applyFont="1" applyFill="1" applyBorder="1" applyAlignment="1">
      <alignment/>
    </xf>
    <xf numFmtId="0" fontId="14" fillId="0" borderId="7" xfId="0" applyFont="1" applyBorder="1" applyAlignment="1">
      <alignment/>
    </xf>
    <xf numFmtId="2" fontId="14" fillId="3" borderId="8" xfId="0" applyNumberFormat="1" applyFont="1" applyFill="1" applyBorder="1" applyAlignment="1">
      <alignment/>
    </xf>
    <xf numFmtId="184" fontId="14" fillId="3" borderId="8" xfId="0" applyNumberFormat="1" applyFont="1" applyFill="1" applyBorder="1" applyAlignment="1">
      <alignment/>
    </xf>
    <xf numFmtId="181" fontId="14" fillId="3" borderId="8" xfId="0" applyNumberFormat="1" applyFont="1" applyFill="1" applyBorder="1" applyAlignment="1">
      <alignment/>
    </xf>
    <xf numFmtId="184" fontId="14" fillId="4" borderId="9" xfId="0" applyNumberFormat="1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82" fontId="15" fillId="2" borderId="2" xfId="0" applyNumberFormat="1" applyFont="1" applyFill="1" applyBorder="1" applyAlignment="1">
      <alignment horizontal="center"/>
    </xf>
    <xf numFmtId="182" fontId="14" fillId="2" borderId="2" xfId="0" applyNumberFormat="1" applyFont="1" applyFill="1" applyBorder="1" applyAlignment="1">
      <alignment horizontal="center"/>
    </xf>
    <xf numFmtId="182" fontId="14" fillId="2" borderId="3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82" fontId="14" fillId="2" borderId="5" xfId="0" applyNumberFormat="1" applyFont="1" applyFill="1" applyBorder="1" applyAlignment="1">
      <alignment horizontal="center"/>
    </xf>
    <xf numFmtId="182" fontId="14" fillId="2" borderId="5" xfId="0" applyNumberFormat="1" applyFont="1" applyFill="1" applyBorder="1" applyAlignment="1">
      <alignment horizontal="center"/>
    </xf>
    <xf numFmtId="182" fontId="14" fillId="2" borderId="6" xfId="0" applyNumberFormat="1" applyFont="1" applyFill="1" applyBorder="1" applyAlignment="1">
      <alignment horizontal="center"/>
    </xf>
    <xf numFmtId="181" fontId="14" fillId="0" borderId="5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183" fontId="14" fillId="5" borderId="4" xfId="0" applyNumberFormat="1" applyFont="1" applyFill="1" applyBorder="1" applyAlignment="1">
      <alignment/>
    </xf>
    <xf numFmtId="2" fontId="14" fillId="5" borderId="5" xfId="0" applyNumberFormat="1" applyFont="1" applyFill="1" applyBorder="1" applyAlignment="1">
      <alignment/>
    </xf>
    <xf numFmtId="181" fontId="14" fillId="5" borderId="5" xfId="0" applyNumberFormat="1" applyFont="1" applyFill="1" applyBorder="1" applyAlignment="1">
      <alignment/>
    </xf>
    <xf numFmtId="184" fontId="14" fillId="6" borderId="5" xfId="0" applyNumberFormat="1" applyFont="1" applyFill="1" applyBorder="1" applyAlignment="1">
      <alignment/>
    </xf>
    <xf numFmtId="2" fontId="14" fillId="6" borderId="5" xfId="0" applyNumberFormat="1" applyFont="1" applyFill="1" applyBorder="1" applyAlignment="1">
      <alignment/>
    </xf>
    <xf numFmtId="181" fontId="14" fillId="6" borderId="5" xfId="0" applyNumberFormat="1" applyFont="1" applyFill="1" applyBorder="1" applyAlignment="1">
      <alignment/>
    </xf>
    <xf numFmtId="183" fontId="14" fillId="0" borderId="5" xfId="0" applyNumberFormat="1" applyFont="1" applyBorder="1" applyAlignment="1">
      <alignment/>
    </xf>
    <xf numFmtId="184" fontId="14" fillId="0" borderId="5" xfId="0" applyNumberFormat="1" applyFont="1" applyBorder="1" applyAlignment="1">
      <alignment/>
    </xf>
    <xf numFmtId="184" fontId="14" fillId="0" borderId="6" xfId="0" applyNumberFormat="1" applyFont="1" applyBorder="1" applyAlignment="1">
      <alignment/>
    </xf>
    <xf numFmtId="183" fontId="14" fillId="5" borderId="7" xfId="0" applyNumberFormat="1" applyFont="1" applyFill="1" applyBorder="1" applyAlignment="1">
      <alignment/>
    </xf>
    <xf numFmtId="2" fontId="14" fillId="5" borderId="8" xfId="0" applyNumberFormat="1" applyFont="1" applyFill="1" applyBorder="1" applyAlignment="1">
      <alignment/>
    </xf>
    <xf numFmtId="181" fontId="14" fillId="5" borderId="8" xfId="0" applyNumberFormat="1" applyFont="1" applyFill="1" applyBorder="1" applyAlignment="1">
      <alignment/>
    </xf>
    <xf numFmtId="184" fontId="14" fillId="6" borderId="8" xfId="0" applyNumberFormat="1" applyFont="1" applyFill="1" applyBorder="1" applyAlignment="1">
      <alignment/>
    </xf>
    <xf numFmtId="2" fontId="14" fillId="6" borderId="8" xfId="0" applyNumberFormat="1" applyFont="1" applyFill="1" applyBorder="1" applyAlignment="1">
      <alignment/>
    </xf>
    <xf numFmtId="181" fontId="14" fillId="6" borderId="8" xfId="0" applyNumberFormat="1" applyFont="1" applyFill="1" applyBorder="1" applyAlignment="1">
      <alignment/>
    </xf>
    <xf numFmtId="181" fontId="14" fillId="0" borderId="8" xfId="0" applyNumberFormat="1" applyFont="1" applyBorder="1" applyAlignment="1">
      <alignment/>
    </xf>
    <xf numFmtId="183" fontId="14" fillId="0" borderId="8" xfId="0" applyNumberFormat="1" applyFont="1" applyBorder="1" applyAlignment="1">
      <alignment/>
    </xf>
    <xf numFmtId="184" fontId="14" fillId="0" borderId="8" xfId="0" applyNumberFormat="1" applyFont="1" applyBorder="1" applyAlignment="1">
      <alignment/>
    </xf>
    <xf numFmtId="184" fontId="14" fillId="0" borderId="9" xfId="0" applyNumberFormat="1" applyFont="1" applyBorder="1" applyAlignment="1">
      <alignment/>
    </xf>
    <xf numFmtId="0" fontId="14" fillId="0" borderId="0" xfId="0" applyFont="1" applyBorder="1" applyAlignment="1">
      <alignment/>
    </xf>
    <xf numFmtId="181" fontId="14" fillId="0" borderId="0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3" fontId="14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3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6" borderId="2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Standard_DECKBLAT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ICAO STANDARDATMOSPHÄRE DRUCKVERLAUF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375"/>
          <c:w val="0.76975"/>
          <c:h val="0.82925"/>
        </c:manualLayout>
      </c:layout>
      <c:scatterChart>
        <c:scatterStyle val="smooth"/>
        <c:varyColors val="0"/>
        <c:ser>
          <c:idx val="0"/>
          <c:order val="0"/>
          <c:tx>
            <c:strRef>
              <c:f>WERTE!$C$3:$C$4</c:f>
              <c:strCache>
                <c:ptCount val="1"/>
                <c:pt idx="0">
                  <c:v>p hPa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WERTE!$A$5:$A$25</c:f>
              <c:numCache>
                <c:ptCount val="21"/>
                <c:pt idx="1">
                  <c:v>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  <c:pt idx="9">
                  <c:v>1600</c:v>
                </c:pt>
                <c:pt idx="10">
                  <c:v>1800</c:v>
                </c:pt>
                <c:pt idx="11">
                  <c:v>2000</c:v>
                </c:pt>
                <c:pt idx="12">
                  <c:v>2200</c:v>
                </c:pt>
                <c:pt idx="13">
                  <c:v>2400</c:v>
                </c:pt>
                <c:pt idx="14">
                  <c:v>2600</c:v>
                </c:pt>
                <c:pt idx="15">
                  <c:v>2800</c:v>
                </c:pt>
                <c:pt idx="16">
                  <c:v>3000</c:v>
                </c:pt>
                <c:pt idx="17">
                  <c:v>4000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</c:numCache>
            </c:numRef>
          </c:xVal>
          <c:yVal>
            <c:numRef>
              <c:f>WERTE!$C$5:$C$25</c:f>
              <c:numCache>
                <c:ptCount val="21"/>
                <c:pt idx="1">
                  <c:v>1013.25</c:v>
                </c:pt>
                <c:pt idx="2">
                  <c:v>1005.949</c:v>
                </c:pt>
                <c:pt idx="3">
                  <c:v>998.6906</c:v>
                </c:pt>
                <c:pt idx="4">
                  <c:v>991.4747</c:v>
                </c:pt>
                <c:pt idx="5">
                  <c:v>984.301</c:v>
                </c:pt>
                <c:pt idx="6">
                  <c:v>977.1695</c:v>
                </c:pt>
                <c:pt idx="7">
                  <c:v>970.0798</c:v>
                </c:pt>
                <c:pt idx="8">
                  <c:v>963.0318</c:v>
                </c:pt>
                <c:pt idx="9">
                  <c:v>956.0254</c:v>
                </c:pt>
                <c:pt idx="10">
                  <c:v>949.0603</c:v>
                </c:pt>
                <c:pt idx="11">
                  <c:v>942.1363</c:v>
                </c:pt>
                <c:pt idx="12">
                  <c:v>935.2533</c:v>
                </c:pt>
                <c:pt idx="13">
                  <c:v>928.4111</c:v>
                </c:pt>
                <c:pt idx="14">
                  <c:v>921.6095</c:v>
                </c:pt>
                <c:pt idx="15">
                  <c:v>914.8482</c:v>
                </c:pt>
                <c:pt idx="16">
                  <c:v>908.1272</c:v>
                </c:pt>
                <c:pt idx="17">
                  <c:v>875.1191</c:v>
                </c:pt>
                <c:pt idx="18">
                  <c:v>843.0892</c:v>
                </c:pt>
                <c:pt idx="19">
                  <c:v>812.0152</c:v>
                </c:pt>
                <c:pt idx="20">
                  <c:v>781.8752</c:v>
                </c:pt>
              </c:numCache>
            </c:numRef>
          </c:yVal>
          <c:smooth val="1"/>
        </c:ser>
        <c:axId val="62934006"/>
        <c:axId val="46545711"/>
      </c:scatterChart>
      <c:valAx>
        <c:axId val="6293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46545711"/>
        <c:crossesAt val="500"/>
        <c:crossBetween val="midCat"/>
        <c:dispUnits/>
        <c:minorUnit val="200"/>
      </c:valAx>
      <c:valAx>
        <c:axId val="46545711"/>
        <c:scaling>
          <c:orientation val="minMax"/>
          <c:max val="11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DRUCK (hPa)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62934006"/>
        <c:crosses val="autoZero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ICAO STANDARDATMOSPHÄRE TEMPERATURVERLAUF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375"/>
          <c:w val="0.81975"/>
          <c:h val="0.82925"/>
        </c:manualLayout>
      </c:layout>
      <c:scatterChart>
        <c:scatterStyle val="smooth"/>
        <c:varyColors val="0"/>
        <c:ser>
          <c:idx val="0"/>
          <c:order val="0"/>
          <c:tx>
            <c:strRef>
              <c:f>WERTE!$B$3:$B$4</c:f>
              <c:strCache>
                <c:ptCount val="1"/>
                <c:pt idx="0">
                  <c:v>T 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WERTE!$A$5:$A$25</c:f>
              <c:numCache>
                <c:ptCount val="21"/>
                <c:pt idx="1">
                  <c:v>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  <c:pt idx="9">
                  <c:v>1600</c:v>
                </c:pt>
                <c:pt idx="10">
                  <c:v>1800</c:v>
                </c:pt>
                <c:pt idx="11">
                  <c:v>2000</c:v>
                </c:pt>
                <c:pt idx="12">
                  <c:v>2200</c:v>
                </c:pt>
                <c:pt idx="13">
                  <c:v>2400</c:v>
                </c:pt>
                <c:pt idx="14">
                  <c:v>2600</c:v>
                </c:pt>
                <c:pt idx="15">
                  <c:v>2800</c:v>
                </c:pt>
                <c:pt idx="16">
                  <c:v>3000</c:v>
                </c:pt>
                <c:pt idx="17">
                  <c:v>4000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</c:numCache>
            </c:numRef>
          </c:xVal>
          <c:yVal>
            <c:numRef>
              <c:f>WERTE!$B$5:$B$25</c:f>
              <c:numCache>
                <c:ptCount val="21"/>
                <c:pt idx="1">
                  <c:v>288.15</c:v>
                </c:pt>
                <c:pt idx="2">
                  <c:v>287.75</c:v>
                </c:pt>
                <c:pt idx="3">
                  <c:v>287.36</c:v>
                </c:pt>
                <c:pt idx="4">
                  <c:v>286.96</c:v>
                </c:pt>
                <c:pt idx="5">
                  <c:v>286.57</c:v>
                </c:pt>
                <c:pt idx="6">
                  <c:v>286.17</c:v>
                </c:pt>
                <c:pt idx="7">
                  <c:v>285.77</c:v>
                </c:pt>
                <c:pt idx="8">
                  <c:v>285.38</c:v>
                </c:pt>
                <c:pt idx="9">
                  <c:v>284.98</c:v>
                </c:pt>
                <c:pt idx="10">
                  <c:v>284.58</c:v>
                </c:pt>
                <c:pt idx="11">
                  <c:v>284.19</c:v>
                </c:pt>
                <c:pt idx="12">
                  <c:v>283.79</c:v>
                </c:pt>
                <c:pt idx="13">
                  <c:v>283.4</c:v>
                </c:pt>
                <c:pt idx="14">
                  <c:v>283</c:v>
                </c:pt>
                <c:pt idx="15">
                  <c:v>282.6</c:v>
                </c:pt>
                <c:pt idx="16">
                  <c:v>282.21</c:v>
                </c:pt>
                <c:pt idx="17">
                  <c:v>280.23</c:v>
                </c:pt>
                <c:pt idx="18">
                  <c:v>278.24</c:v>
                </c:pt>
                <c:pt idx="19">
                  <c:v>276.26</c:v>
                </c:pt>
                <c:pt idx="20">
                  <c:v>274.28</c:v>
                </c:pt>
              </c:numCache>
            </c:numRef>
          </c:yVal>
          <c:smooth val="1"/>
        </c:ser>
        <c:axId val="37935836"/>
        <c:axId val="58455053"/>
      </c:scatterChart>
      <c:valAx>
        <c:axId val="379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58455053"/>
        <c:crosses val="autoZero"/>
        <c:crossBetween val="midCat"/>
        <c:dispUnits/>
        <c:minorUnit val="200"/>
      </c:valAx>
      <c:valAx>
        <c:axId val="5845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37935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ICAO STANDARDATMOSPHÄRE DICHTEVERLAUF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375"/>
          <c:w val="0.76025"/>
          <c:h val="0.82925"/>
        </c:manualLayout>
      </c:layout>
      <c:scatterChart>
        <c:scatterStyle val="smooth"/>
        <c:varyColors val="0"/>
        <c:ser>
          <c:idx val="0"/>
          <c:order val="0"/>
          <c:tx>
            <c:strRef>
              <c:f>WERTE!$D$3:$D$4</c:f>
              <c:strCache>
                <c:ptCount val="1"/>
                <c:pt idx="0">
                  <c:v>r kg/m3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WERTE!$A$5:$A$25</c:f>
              <c:numCache>
                <c:ptCount val="21"/>
                <c:pt idx="1">
                  <c:v>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  <c:pt idx="9">
                  <c:v>1600</c:v>
                </c:pt>
                <c:pt idx="10">
                  <c:v>1800</c:v>
                </c:pt>
                <c:pt idx="11">
                  <c:v>2000</c:v>
                </c:pt>
                <c:pt idx="12">
                  <c:v>2200</c:v>
                </c:pt>
                <c:pt idx="13">
                  <c:v>2400</c:v>
                </c:pt>
                <c:pt idx="14">
                  <c:v>2600</c:v>
                </c:pt>
                <c:pt idx="15">
                  <c:v>2800</c:v>
                </c:pt>
                <c:pt idx="16">
                  <c:v>3000</c:v>
                </c:pt>
                <c:pt idx="17">
                  <c:v>4000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</c:numCache>
            </c:numRef>
          </c:xVal>
          <c:yVal>
            <c:numRef>
              <c:f>WERTE!$D$5:$D$25</c:f>
              <c:numCache>
                <c:ptCount val="21"/>
                <c:pt idx="1">
                  <c:v>1.225</c:v>
                </c:pt>
                <c:pt idx="2">
                  <c:v>1.21785</c:v>
                </c:pt>
                <c:pt idx="3">
                  <c:v>1.21073</c:v>
                </c:pt>
                <c:pt idx="4">
                  <c:v>1.20364</c:v>
                </c:pt>
                <c:pt idx="5">
                  <c:v>1.19658</c:v>
                </c:pt>
                <c:pt idx="6">
                  <c:v>1.18956</c:v>
                </c:pt>
                <c:pt idx="7">
                  <c:v>1.18257</c:v>
                </c:pt>
                <c:pt idx="8">
                  <c:v>1.1756</c:v>
                </c:pt>
                <c:pt idx="9">
                  <c:v>1.16867</c:v>
                </c:pt>
                <c:pt idx="10">
                  <c:v>1.16177</c:v>
                </c:pt>
                <c:pt idx="11">
                  <c:v>1.15491</c:v>
                </c:pt>
                <c:pt idx="12">
                  <c:v>1.14807</c:v>
                </c:pt>
                <c:pt idx="13">
                  <c:v>1.14126</c:v>
                </c:pt>
                <c:pt idx="14">
                  <c:v>1.13449</c:v>
                </c:pt>
                <c:pt idx="15">
                  <c:v>1.12775</c:v>
                </c:pt>
                <c:pt idx="16">
                  <c:v>1.12103</c:v>
                </c:pt>
                <c:pt idx="17">
                  <c:v>1.08792</c:v>
                </c:pt>
                <c:pt idx="18">
                  <c:v>1.05557</c:v>
                </c:pt>
                <c:pt idx="19">
                  <c:v>1.02395</c:v>
                </c:pt>
                <c:pt idx="20">
                  <c:v>0.99307</c:v>
                </c:pt>
              </c:numCache>
            </c:numRef>
          </c:yVal>
          <c:smooth val="1"/>
        </c:ser>
        <c:axId val="19596562"/>
        <c:axId val="8874619"/>
      </c:scatterChart>
      <c:valAx>
        <c:axId val="19596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8874619"/>
        <c:crossesAt val="0.8"/>
        <c:crossBetween val="midCat"/>
        <c:dispUnits/>
        <c:minorUnit val="200"/>
      </c:valAx>
      <c:valAx>
        <c:axId val="8874619"/>
        <c:scaling>
          <c:orientation val="minMax"/>
          <c:max val="1.25"/>
          <c:min val="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DICHTE (kg/m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0.00" sourceLinked="0"/>
        <c:majorTickMark val="cross"/>
        <c:minorTickMark val="in"/>
        <c:tickLblPos val="nextTo"/>
        <c:crossAx val="19596562"/>
        <c:crosses val="autoZero"/>
        <c:crossBetween val="midCat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ICAO STANDARDATMOSPHÄRE DRUCKVERHÄLTNIS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375"/>
          <c:w val="0.77725"/>
          <c:h val="0.82925"/>
        </c:manualLayout>
      </c:layout>
      <c:scatterChart>
        <c:scatterStyle val="smooth"/>
        <c:varyColors val="0"/>
        <c:ser>
          <c:idx val="0"/>
          <c:order val="0"/>
          <c:tx>
            <c:strRef>
              <c:f>WERTE!$F$3:$F$4</c:f>
              <c:strCache>
                <c:ptCount val="1"/>
                <c:pt idx="0">
                  <c:v>d p/p0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WERTE!$A$5:$A$25</c:f>
              <c:numCache>
                <c:ptCount val="21"/>
                <c:pt idx="1">
                  <c:v>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  <c:pt idx="9">
                  <c:v>1600</c:v>
                </c:pt>
                <c:pt idx="10">
                  <c:v>1800</c:v>
                </c:pt>
                <c:pt idx="11">
                  <c:v>2000</c:v>
                </c:pt>
                <c:pt idx="12">
                  <c:v>2200</c:v>
                </c:pt>
                <c:pt idx="13">
                  <c:v>2400</c:v>
                </c:pt>
                <c:pt idx="14">
                  <c:v>2600</c:v>
                </c:pt>
                <c:pt idx="15">
                  <c:v>2800</c:v>
                </c:pt>
                <c:pt idx="16">
                  <c:v>3000</c:v>
                </c:pt>
                <c:pt idx="17">
                  <c:v>4000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</c:numCache>
            </c:numRef>
          </c:xVal>
          <c:yVal>
            <c:numRef>
              <c:f>WERTE!$F$5:$F$25</c:f>
              <c:numCache>
                <c:ptCount val="21"/>
                <c:pt idx="1">
                  <c:v>1</c:v>
                </c:pt>
                <c:pt idx="2">
                  <c:v>0.99279447</c:v>
                </c:pt>
                <c:pt idx="3">
                  <c:v>0.9856309</c:v>
                </c:pt>
                <c:pt idx="4">
                  <c:v>0.978509449</c:v>
                </c:pt>
                <c:pt idx="5">
                  <c:v>0.971429558</c:v>
                </c:pt>
                <c:pt idx="6">
                  <c:v>0.964391315</c:v>
                </c:pt>
                <c:pt idx="7">
                  <c:v>0.9573943</c:v>
                </c:pt>
                <c:pt idx="8">
                  <c:v>0.95043849</c:v>
                </c:pt>
                <c:pt idx="9">
                  <c:v>0.943523718</c:v>
                </c:pt>
                <c:pt idx="10">
                  <c:v>0.93664969</c:v>
                </c:pt>
                <c:pt idx="11">
                  <c:v>0.929816234</c:v>
                </c:pt>
                <c:pt idx="12">
                  <c:v>0.92302324</c:v>
                </c:pt>
                <c:pt idx="13">
                  <c:v>0.916270515</c:v>
                </c:pt>
                <c:pt idx="14">
                  <c:v>0.909557858</c:v>
                </c:pt>
                <c:pt idx="15">
                  <c:v>0.90288497</c:v>
                </c:pt>
                <c:pt idx="16">
                  <c:v>0.89625186</c:v>
                </c:pt>
                <c:pt idx="17">
                  <c:v>0.8636754</c:v>
                </c:pt>
                <c:pt idx="18">
                  <c:v>0.83206435</c:v>
                </c:pt>
                <c:pt idx="19">
                  <c:v>0.80139669</c:v>
                </c:pt>
                <c:pt idx="20">
                  <c:v>0.77160582</c:v>
                </c:pt>
              </c:numCache>
            </c:numRef>
          </c:yVal>
          <c:smooth val="1"/>
        </c:ser>
        <c:axId val="52149272"/>
        <c:axId val="21392889"/>
      </c:scatterChart>
      <c:valAx>
        <c:axId val="5214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392889"/>
        <c:crossesAt val="0.6"/>
        <c:crossBetween val="midCat"/>
        <c:dispUnits/>
      </c:valAx>
      <c:valAx>
        <c:axId val="21392889"/>
        <c:scaling>
          <c:orientation val="minMax"/>
          <c:max val="1.0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0.00" sourceLinked="0"/>
        <c:majorTickMark val="cross"/>
        <c:minorTickMark val="in"/>
        <c:tickLblPos val="nextTo"/>
        <c:crossAx val="52149272"/>
        <c:crosses val="autoZero"/>
        <c:crossBetween val="midCat"/>
        <c:dispUnits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ICAO STANDARDATMOSPHÄRE TEMPERATURVERHÄLTNIS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375"/>
          <c:w val="0.81625"/>
          <c:h val="0.82925"/>
        </c:manualLayout>
      </c:layout>
      <c:scatterChart>
        <c:scatterStyle val="smooth"/>
        <c:varyColors val="0"/>
        <c:ser>
          <c:idx val="0"/>
          <c:order val="0"/>
          <c:tx>
            <c:strRef>
              <c:f>WERTE!$G$3</c:f>
              <c:strCache>
                <c:ptCount val="1"/>
                <c:pt idx="0">
                  <c:v>T/T0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WERTE!$A$6:$A$25</c:f>
              <c:numCache>
                <c:ptCount val="20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4000</c:v>
                </c:pt>
                <c:pt idx="17">
                  <c:v>5000</c:v>
                </c:pt>
                <c:pt idx="18">
                  <c:v>6000</c:v>
                </c:pt>
                <c:pt idx="19">
                  <c:v>7000</c:v>
                </c:pt>
              </c:numCache>
            </c:numRef>
          </c:xVal>
          <c:yVal>
            <c:numRef>
              <c:f>WERTE!$G$6:$G$25</c:f>
              <c:numCache>
                <c:ptCount val="20"/>
                <c:pt idx="0">
                  <c:v>1</c:v>
                </c:pt>
                <c:pt idx="1">
                  <c:v>0.9986118341141768</c:v>
                </c:pt>
                <c:pt idx="2">
                  <c:v>0.9972236682283533</c:v>
                </c:pt>
                <c:pt idx="3">
                  <c:v>0.9958355023425299</c:v>
                </c:pt>
                <c:pt idx="4">
                  <c:v>0.9944473364567065</c:v>
                </c:pt>
                <c:pt idx="5">
                  <c:v>0.9930591705708832</c:v>
                </c:pt>
                <c:pt idx="6">
                  <c:v>0.99167100468506</c:v>
                </c:pt>
                <c:pt idx="7">
                  <c:v>0.9902828387992365</c:v>
                </c:pt>
                <c:pt idx="8">
                  <c:v>0.9888946729134132</c:v>
                </c:pt>
                <c:pt idx="9">
                  <c:v>0.9875065070275897</c:v>
                </c:pt>
                <c:pt idx="10">
                  <c:v>0.9861183411417664</c:v>
                </c:pt>
                <c:pt idx="11">
                  <c:v>0.9847301752559432</c:v>
                </c:pt>
                <c:pt idx="12">
                  <c:v>0.9833420093701197</c:v>
                </c:pt>
                <c:pt idx="13">
                  <c:v>0.9819538434842964</c:v>
                </c:pt>
                <c:pt idx="14">
                  <c:v>0.9805656775984729</c:v>
                </c:pt>
                <c:pt idx="15">
                  <c:v>0.9791775117126497</c:v>
                </c:pt>
                <c:pt idx="16">
                  <c:v>0.9722366822835329</c:v>
                </c:pt>
                <c:pt idx="17">
                  <c:v>0.9652958528544161</c:v>
                </c:pt>
                <c:pt idx="18">
                  <c:v>0.9583550234252993</c:v>
                </c:pt>
                <c:pt idx="19">
                  <c:v>0.9514141939961825</c:v>
                </c:pt>
              </c:numCache>
            </c:numRef>
          </c:yVal>
          <c:smooth val="1"/>
        </c:ser>
        <c:axId val="46597486"/>
        <c:axId val="39023111"/>
      </c:scatterChart>
      <c:valAx>
        <c:axId val="4659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023111"/>
        <c:crosses val="autoZero"/>
        <c:crossBetween val="midCat"/>
        <c:dispUnits/>
      </c:valAx>
      <c:valAx>
        <c:axId val="3902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T/T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597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ICAO STANDARDATMOSPHÄRE TEMPERATURVERLAUF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375"/>
          <c:w val="0.81975"/>
          <c:h val="0.82925"/>
        </c:manualLayout>
      </c:layout>
      <c:scatterChart>
        <c:scatterStyle val="smooth"/>
        <c:varyColors val="0"/>
        <c:ser>
          <c:idx val="0"/>
          <c:order val="0"/>
          <c:tx>
            <c:strRef>
              <c:f>WERTE!$B$3:$B$4</c:f>
              <c:strCache>
                <c:ptCount val="1"/>
                <c:pt idx="0">
                  <c:v>T 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WERTE!$A$5:$A$25</c:f>
              <c:numCache>
                <c:ptCount val="21"/>
                <c:pt idx="1">
                  <c:v>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  <c:pt idx="9">
                  <c:v>1600</c:v>
                </c:pt>
                <c:pt idx="10">
                  <c:v>1800</c:v>
                </c:pt>
                <c:pt idx="11">
                  <c:v>2000</c:v>
                </c:pt>
                <c:pt idx="12">
                  <c:v>2200</c:v>
                </c:pt>
                <c:pt idx="13">
                  <c:v>2400</c:v>
                </c:pt>
                <c:pt idx="14">
                  <c:v>2600</c:v>
                </c:pt>
                <c:pt idx="15">
                  <c:v>2800</c:v>
                </c:pt>
                <c:pt idx="16">
                  <c:v>3000</c:v>
                </c:pt>
                <c:pt idx="17">
                  <c:v>4000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</c:numCache>
            </c:numRef>
          </c:xVal>
          <c:yVal>
            <c:numRef>
              <c:f>WERTE!$B$5:$B$25</c:f>
              <c:numCache>
                <c:ptCount val="21"/>
                <c:pt idx="1">
                  <c:v>288.15</c:v>
                </c:pt>
                <c:pt idx="2">
                  <c:v>287.75</c:v>
                </c:pt>
                <c:pt idx="3">
                  <c:v>287.36</c:v>
                </c:pt>
                <c:pt idx="4">
                  <c:v>286.96</c:v>
                </c:pt>
                <c:pt idx="5">
                  <c:v>286.57</c:v>
                </c:pt>
                <c:pt idx="6">
                  <c:v>286.17</c:v>
                </c:pt>
                <c:pt idx="7">
                  <c:v>285.77</c:v>
                </c:pt>
                <c:pt idx="8">
                  <c:v>285.38</c:v>
                </c:pt>
                <c:pt idx="9">
                  <c:v>284.98</c:v>
                </c:pt>
                <c:pt idx="10">
                  <c:v>284.58</c:v>
                </c:pt>
                <c:pt idx="11">
                  <c:v>284.19</c:v>
                </c:pt>
                <c:pt idx="12">
                  <c:v>283.79</c:v>
                </c:pt>
                <c:pt idx="13">
                  <c:v>283.4</c:v>
                </c:pt>
                <c:pt idx="14">
                  <c:v>283</c:v>
                </c:pt>
                <c:pt idx="15">
                  <c:v>282.6</c:v>
                </c:pt>
                <c:pt idx="16">
                  <c:v>282.21</c:v>
                </c:pt>
                <c:pt idx="17">
                  <c:v>280.23</c:v>
                </c:pt>
                <c:pt idx="18">
                  <c:v>278.24</c:v>
                </c:pt>
                <c:pt idx="19">
                  <c:v>276.26</c:v>
                </c:pt>
                <c:pt idx="20">
                  <c:v>274.28</c:v>
                </c:pt>
              </c:numCache>
            </c:numRef>
          </c:yVal>
          <c:smooth val="1"/>
        </c:ser>
        <c:axId val="14178964"/>
        <c:axId val="29322789"/>
      </c:scatterChart>
      <c:valAx>
        <c:axId val="1417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29322789"/>
        <c:crosses val="autoZero"/>
        <c:crossBetween val="midCat"/>
        <c:dispUnits/>
        <c:minorUnit val="200"/>
      </c:valAx>
      <c:valAx>
        <c:axId val="2932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4178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headerFooter>
    <oddHeader>&amp;L&amp;8&amp;Z&amp;F/&amp;A&amp;C&amp;"Arial,Fett"&amp;9FLUGWISSEN&amp;R&amp;"Arial,Fett"&amp;9MBS LUFTFAHRTTECHNIK&amp;"Arial,Standard"&amp;10
&amp;9Ing. Bernhard Rögner</oddHeader>
    <oddFooter>&amp;L&amp;8Ausdruck vom &amp;D&amp;C&amp;8Ausgabe 2/Revision 0&amp;R&amp;8&amp;P von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headerFooter>
    <oddHeader>&amp;L&amp;8&amp;Z&amp;F/&amp;A&amp;C&amp;"Arial,Fett"&amp;9FLUGWISSEN&amp;R&amp;"Arial,Fett"&amp;9MBS LUFTFAHRTTECHNIK&amp;"Arial,Standard"&amp;10
&amp;9Ing. Bernhard Rögner</oddHeader>
    <oddFooter>&amp;L&amp;8Ausdruck vom &amp;D&amp;C&amp;8Ausgabe 2/Revision 0&amp;R&amp;8&amp;P von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headerFooter>
    <oddHeader>&amp;L&amp;8&amp;Z&amp;F/&amp;A&amp;C&amp;"Arial,Fett"&amp;9FLUGWISSEN&amp;R&amp;"Arial,Fett"&amp;9MBS LUFTFAHRTTECHNIK&amp;"Arial,Standard"&amp;10
&amp;9Ing. Bernhard Rögner</oddHeader>
    <oddFooter>&amp;L&amp;8Ausdruck vom &amp;D&amp;C&amp;8Ausgabe 2/Revision 0&amp;R&amp;8&amp;P von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headerFooter>
    <oddHeader>&amp;L&amp;8&amp;Z&amp;F/&amp;A&amp;C&amp;"Arial,Fett"&amp;9FLUGWISSEN&amp;R&amp;"Arial,Fett"&amp;9MBS LUFTFAHRTTECHNIK&amp;"Arial,Standard"&amp;10
&amp;9Ing. Bernhard Rögner</oddHeader>
    <oddFooter>&amp;L&amp;8Ausdruck vom &amp;D&amp;C&amp;8Ausgabe 2/Revision 0&amp;R&amp;8&amp;P von 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headerFooter>
    <oddHeader>&amp;L&amp;8&amp;Z&amp;F/&amp;A&amp;C&amp;"Arial,Fett"&amp;9FLUGWISSEN&amp;R&amp;"Arial,Fett"&amp;9MBS LUFTFAHRTTECHNIK&amp;"Arial,Standard"&amp;10
&amp;9Ing. Bernhard Rögner</oddHeader>
    <oddFooter>&amp;L&amp;8Ausdruck vom &amp;D&amp;C&amp;8Ausgabe 2/Revision 0&amp;R&amp;8&amp;P von &amp;N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300" verticalDpi="300" orientation="landscape" paperSize="9"/>
  <headerFooter>
    <oddHeader>&amp;L&amp;8&amp;Z&amp;F/&amp;A&amp;C&amp;"Arial,Fett"&amp;9FLUGWISSEN&amp;R&amp;"Arial,Fett"&amp;9MBS LUFTFAHRTTECHNIK&amp;"Arial,Standard"&amp;10
&amp;9Ing. Bernhard Rögner</oddHeader>
    <oddFooter>&amp;L&amp;8Ausdruck vom &amp;D&amp;C&amp;8Ausgabe 2/Revision 0&amp;R&amp;8&amp;P von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3</xdr:col>
      <xdr:colOff>704850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12382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75" zoomScaleNormal="75" workbookViewId="0" topLeftCell="A1">
      <selection activeCell="A11" sqref="A11"/>
    </sheetView>
  </sheetViews>
  <sheetFormatPr defaultColWidth="11.421875" defaultRowHeight="12.75"/>
  <cols>
    <col min="1" max="16384" width="11.421875" style="3" customWidth="1"/>
  </cols>
  <sheetData>
    <row r="1" spans="5:6" ht="12.75">
      <c r="E1" s="4"/>
      <c r="F1" s="5"/>
    </row>
    <row r="2" spans="5:6" ht="12.75">
      <c r="E2" s="4"/>
      <c r="F2" s="5"/>
    </row>
    <row r="3" spans="5:6" ht="12.75">
      <c r="E3" s="4"/>
      <c r="F3" s="5"/>
    </row>
    <row r="6" spans="2:3" ht="30">
      <c r="B6" s="5"/>
      <c r="C6" s="6" t="s">
        <v>0</v>
      </c>
    </row>
    <row r="8" spans="1:2" ht="15">
      <c r="A8" s="5"/>
      <c r="B8" s="7"/>
    </row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1" spans="1:3" ht="17.25">
      <c r="A21" s="3" t="s">
        <v>1</v>
      </c>
      <c r="C21" s="8" t="s">
        <v>40</v>
      </c>
    </row>
    <row r="22" ht="17.25">
      <c r="C22" s="8" t="s">
        <v>2</v>
      </c>
    </row>
    <row r="27" spans="1:5" s="9" customFormat="1" ht="17.25">
      <c r="A27"/>
      <c r="B27"/>
      <c r="C27"/>
      <c r="D27"/>
      <c r="E27"/>
    </row>
    <row r="28" spans="1:5" ht="12.75">
      <c r="A28" s="5"/>
      <c r="B28" s="5"/>
      <c r="C28" s="5"/>
      <c r="D28" s="5"/>
      <c r="E28" s="5"/>
    </row>
    <row r="29" spans="1:6" s="9" customFormat="1" ht="17.25">
      <c r="A29"/>
      <c r="B29"/>
      <c r="C29"/>
      <c r="D29"/>
      <c r="E29"/>
      <c r="F29"/>
    </row>
    <row r="31" ht="12.75">
      <c r="A31" s="10" t="s">
        <v>3</v>
      </c>
    </row>
    <row r="33" spans="1:8" ht="12.75">
      <c r="A33" s="5"/>
      <c r="B33" s="3" t="s">
        <v>4</v>
      </c>
      <c r="C33" s="5"/>
      <c r="D33" s="11"/>
      <c r="E33" s="11"/>
      <c r="F33" s="11"/>
      <c r="G33" s="11"/>
      <c r="H33" s="11"/>
    </row>
    <row r="34" spans="1:8" ht="12.75">
      <c r="A34" s="5"/>
      <c r="B34" s="3" t="s">
        <v>5</v>
      </c>
      <c r="C34" s="5"/>
      <c r="D34" s="11"/>
      <c r="E34" s="11"/>
      <c r="F34" s="11"/>
      <c r="G34" s="11"/>
      <c r="H34" s="11"/>
    </row>
    <row r="35" spans="1:8" ht="12.75">
      <c r="A35" s="11"/>
      <c r="B35" s="11" t="s">
        <v>6</v>
      </c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/>
      <c r="B40" s="11"/>
      <c r="C40" s="11"/>
      <c r="D40" s="11"/>
      <c r="E40" s="11"/>
      <c r="F40" s="11"/>
      <c r="G40" s="11"/>
      <c r="H40" s="11"/>
    </row>
    <row r="41" spans="1:8" ht="12.75">
      <c r="A41" s="11"/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="12" customFormat="1" ht="12.75"/>
    <row r="56" s="12" customFormat="1" ht="12.75"/>
    <row r="57" s="12" customFormat="1" ht="12.75"/>
    <row r="58" s="12" customFormat="1" ht="12.75"/>
    <row r="59" s="12" customFormat="1" ht="12.75"/>
  </sheetData>
  <printOptions/>
  <pageMargins left="1.1023622047244095" right="0.5511811023622047" top="0.984251968503937" bottom="0.984251968503937" header="0.5118110236220472" footer="0.5118110236220472"/>
  <pageSetup horizontalDpi="360" verticalDpi="360" orientation="portrait" paperSize="9" r:id="rId2"/>
  <headerFooter alignWithMargins="0">
    <oddHeader>&amp;R&amp;"Arial,Fett"&amp;9MBS LUFTFAHRTTECHNIK&amp;"Arial,Standard"
Ing. Bernhard Rögner</oddHeader>
    <oddFooter>&amp;L&amp;9&amp;D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E32"/>
  <sheetViews>
    <sheetView workbookViewId="0" topLeftCell="A16">
      <selection activeCell="N24" sqref="N24"/>
    </sheetView>
  </sheetViews>
  <sheetFormatPr defaultColWidth="11.421875" defaultRowHeight="12.75"/>
  <cols>
    <col min="1" max="1" width="5.7109375" style="0" customWidth="1"/>
    <col min="2" max="2" width="4.28125" style="0" customWidth="1"/>
    <col min="3" max="3" width="6.57421875" style="0" customWidth="1"/>
    <col min="4" max="4" width="5.57421875" style="0" customWidth="1"/>
    <col min="5" max="5" width="6.140625" style="2" customWidth="1"/>
    <col min="6" max="6" width="4.8515625" style="0" customWidth="1"/>
    <col min="7" max="7" width="5.00390625" style="0" customWidth="1"/>
    <col min="8" max="8" width="2.00390625" style="0" customWidth="1"/>
    <col min="11" max="11" width="2.57421875" style="0" customWidth="1"/>
  </cols>
  <sheetData>
    <row r="1" s="1" customFormat="1" ht="18"/>
    <row r="2" ht="12.75">
      <c r="E2"/>
    </row>
    <row r="3" ht="12.75">
      <c r="E3"/>
    </row>
    <row r="4" ht="12.75">
      <c r="E4"/>
    </row>
    <row r="5" ht="12.75">
      <c r="E5"/>
    </row>
    <row r="6" ht="12.75">
      <c r="E6"/>
    </row>
    <row r="7" ht="12.75">
      <c r="E7"/>
    </row>
    <row r="8" ht="12.75">
      <c r="E8"/>
    </row>
    <row r="9" ht="12.75">
      <c r="E9"/>
    </row>
    <row r="10" ht="12.75">
      <c r="E10"/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/>
    </row>
    <row r="16" ht="12.75">
      <c r="E16"/>
    </row>
    <row r="17" ht="12.75">
      <c r="E17"/>
    </row>
    <row r="18" ht="12.75">
      <c r="E18"/>
    </row>
    <row r="19" ht="12.75">
      <c r="E19"/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  <row r="25" ht="12.75">
      <c r="E25"/>
    </row>
    <row r="26" ht="12.75">
      <c r="E26"/>
    </row>
    <row r="27" ht="12.75">
      <c r="E27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printOptions/>
  <pageMargins left="0.7874015748031497" right="0.38" top="0.86" bottom="0.7874015748031497" header="0.5118110236220472" footer="0.5118110236220472"/>
  <pageSetup orientation="portrait" paperSize="9" r:id="rId3"/>
  <headerFooter alignWithMargins="0">
    <oddHeader>&amp;L&amp;8&amp;Z&amp;F/&amp;A&amp;C&amp;"Arial,Fett"&amp;9FLUGWISSEN&amp;R&amp;"Arial,Fett"&amp;9MBS LUFTFAHRTTECHNIK
&amp;"Arial,Standard"Ing. Bernhard Rögner</oddHeader>
    <oddFooter>&amp;L&amp;8Ausdruck vom &amp;D&amp;C&amp;8Ausgabe 2/Revision 0&amp;R&amp;8&amp;P von &amp;N</oddFooter>
  </headerFooter>
  <legacyDrawing r:id="rId2"/>
  <oleObjects>
    <oleObject progId="Word.Document.8" shapeId="395726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K28" sqref="K28"/>
    </sheetView>
  </sheetViews>
  <sheetFormatPr defaultColWidth="11.421875" defaultRowHeight="12.75"/>
  <cols>
    <col min="1" max="1" width="5.7109375" style="0" customWidth="1"/>
    <col min="2" max="2" width="7.28125" style="0" customWidth="1"/>
    <col min="3" max="3" width="9.28125" style="0" customWidth="1"/>
    <col min="4" max="4" width="7.140625" style="2" customWidth="1"/>
    <col min="5" max="7" width="7.28125" style="0" customWidth="1"/>
    <col min="8" max="8" width="2.421875" style="0" customWidth="1"/>
    <col min="9" max="9" width="9.28125" style="0" customWidth="1"/>
    <col min="10" max="10" width="7.28125" style="0" customWidth="1"/>
    <col min="11" max="11" width="7.140625" style="0" customWidth="1"/>
    <col min="12" max="12" width="9.28125" style="0" customWidth="1"/>
    <col min="13" max="13" width="7.28125" style="0" customWidth="1"/>
    <col min="14" max="14" width="7.140625" style="0" customWidth="1"/>
    <col min="15" max="15" width="7.00390625" style="0" customWidth="1"/>
    <col min="16" max="18" width="6.28125" style="0" customWidth="1"/>
  </cols>
  <sheetData>
    <row r="1" spans="1:8" s="1" customFormat="1" ht="17.25">
      <c r="A1" s="1" t="s">
        <v>7</v>
      </c>
      <c r="D1" s="13"/>
      <c r="H1" s="14" t="s">
        <v>17</v>
      </c>
    </row>
    <row r="2" spans="1:18" s="16" customFormat="1" ht="13.5" thickBot="1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  <c r="P2" s="16">
        <v>15</v>
      </c>
      <c r="Q2" s="16">
        <v>16</v>
      </c>
      <c r="R2" s="16">
        <v>17</v>
      </c>
    </row>
    <row r="3" spans="1:18" ht="15">
      <c r="A3" s="19" t="s">
        <v>8</v>
      </c>
      <c r="B3" s="20" t="s">
        <v>9</v>
      </c>
      <c r="C3" s="20" t="s">
        <v>10</v>
      </c>
      <c r="D3" s="21" t="s">
        <v>11</v>
      </c>
      <c r="E3" s="22" t="s">
        <v>12</v>
      </c>
      <c r="F3" s="22" t="s">
        <v>13</v>
      </c>
      <c r="G3" s="23" t="s">
        <v>16</v>
      </c>
      <c r="I3" s="43" t="s">
        <v>10</v>
      </c>
      <c r="J3" s="44" t="s">
        <v>9</v>
      </c>
      <c r="K3" s="45" t="s">
        <v>11</v>
      </c>
      <c r="L3" s="44" t="s">
        <v>10</v>
      </c>
      <c r="M3" s="44" t="s">
        <v>9</v>
      </c>
      <c r="N3" s="45" t="s">
        <v>11</v>
      </c>
      <c r="O3" s="45" t="s">
        <v>11</v>
      </c>
      <c r="P3" s="46" t="s">
        <v>18</v>
      </c>
      <c r="Q3" s="46" t="s">
        <v>20</v>
      </c>
      <c r="R3" s="47" t="s">
        <v>21</v>
      </c>
    </row>
    <row r="4" spans="1:18" ht="15">
      <c r="A4" s="24" t="s">
        <v>31</v>
      </c>
      <c r="B4" s="25" t="s">
        <v>32</v>
      </c>
      <c r="C4" s="25" t="s">
        <v>33</v>
      </c>
      <c r="D4" s="26" t="s">
        <v>34</v>
      </c>
      <c r="E4" s="27" t="s">
        <v>14</v>
      </c>
      <c r="F4" s="25" t="s">
        <v>15</v>
      </c>
      <c r="G4" s="28"/>
      <c r="I4" s="48" t="s">
        <v>33</v>
      </c>
      <c r="J4" s="49" t="s">
        <v>32</v>
      </c>
      <c r="K4" s="50" t="s">
        <v>34</v>
      </c>
      <c r="L4" s="49" t="s">
        <v>33</v>
      </c>
      <c r="M4" s="49" t="s">
        <v>32</v>
      </c>
      <c r="N4" s="50" t="s">
        <v>34</v>
      </c>
      <c r="O4" s="50" t="s">
        <v>34</v>
      </c>
      <c r="P4" s="51" t="s">
        <v>19</v>
      </c>
      <c r="Q4" s="51" t="s">
        <v>19</v>
      </c>
      <c r="R4" s="52" t="s">
        <v>19</v>
      </c>
    </row>
    <row r="5" spans="1:18" ht="12.75">
      <c r="A5" s="29"/>
      <c r="B5" s="30"/>
      <c r="C5" s="30"/>
      <c r="D5" s="31"/>
      <c r="E5" s="30"/>
      <c r="F5" s="30"/>
      <c r="G5" s="32"/>
      <c r="I5" s="29"/>
      <c r="J5" s="30"/>
      <c r="K5" s="30"/>
      <c r="L5" s="30"/>
      <c r="M5" s="30"/>
      <c r="N5" s="30"/>
      <c r="O5" s="53"/>
      <c r="P5" s="54"/>
      <c r="Q5" s="54"/>
      <c r="R5" s="55"/>
    </row>
    <row r="6" spans="1:18" ht="12.75">
      <c r="A6" s="33">
        <v>0</v>
      </c>
      <c r="B6" s="34">
        <v>288.15</v>
      </c>
      <c r="C6" s="35">
        <v>1013.25</v>
      </c>
      <c r="D6" s="36">
        <v>1.225</v>
      </c>
      <c r="E6" s="35">
        <v>1</v>
      </c>
      <c r="F6" s="36">
        <v>1</v>
      </c>
      <c r="G6" s="37">
        <f aca="true" t="shared" si="0" ref="G6:G25">J6/288.15</f>
        <v>1</v>
      </c>
      <c r="H6" s="17"/>
      <c r="I6" s="56">
        <f aca="true" t="shared" si="1" ref="I6:I25">0.0000005*A6^2-0.0365*A6+1013.2</f>
        <v>1013.2</v>
      </c>
      <c r="J6" s="57">
        <f aca="true" t="shared" si="2" ref="J6:J25">-0.002*A6+288.15</f>
        <v>288.15</v>
      </c>
      <c r="K6" s="58">
        <f aca="true" t="shared" si="3" ref="K6:K25">0.0000000004*A6^2-0.00004*A6+1.225</f>
        <v>1.225</v>
      </c>
      <c r="L6" s="59">
        <f>0.00000045*A6^2-0.0363*A6+1013.25</f>
        <v>1013.25</v>
      </c>
      <c r="M6" s="60">
        <f>-0.001982*A6+288.15</f>
        <v>288.15</v>
      </c>
      <c r="N6" s="61">
        <f>0.0000000004*A6^2-0.00003593*A6+1.225</f>
        <v>1.225</v>
      </c>
      <c r="O6" s="53">
        <f aca="true" t="shared" si="4" ref="O6:O25">I6/(287.05*J6)*100</f>
        <v>1.2249518163353286</v>
      </c>
      <c r="P6" s="62">
        <f>(C6-L6)/C6*100</f>
        <v>0</v>
      </c>
      <c r="Q6" s="63">
        <f>(B6-M6)/B6*100</f>
        <v>0</v>
      </c>
      <c r="R6" s="64">
        <f>(D6-N6)/D6*100</f>
        <v>0</v>
      </c>
    </row>
    <row r="7" spans="1:18" ht="12.75">
      <c r="A7" s="33">
        <v>200</v>
      </c>
      <c r="B7" s="34">
        <v>287.75</v>
      </c>
      <c r="C7" s="35">
        <v>1005.949</v>
      </c>
      <c r="D7" s="36">
        <v>1.21785</v>
      </c>
      <c r="E7" s="35">
        <v>0.9942</v>
      </c>
      <c r="F7" s="36">
        <v>0.99279447</v>
      </c>
      <c r="G7" s="37">
        <f t="shared" si="0"/>
        <v>0.9986118341141768</v>
      </c>
      <c r="H7" s="17"/>
      <c r="I7" s="56">
        <f t="shared" si="1"/>
        <v>1005.9200000000001</v>
      </c>
      <c r="J7" s="57">
        <f t="shared" si="2"/>
        <v>287.75</v>
      </c>
      <c r="K7" s="58">
        <f t="shared" si="3"/>
        <v>1.217016</v>
      </c>
      <c r="L7" s="59">
        <f aca="true" t="shared" si="5" ref="L7:L25">0.00000045*A7^2-0.0363*A7+1013.25</f>
        <v>1006.008</v>
      </c>
      <c r="M7" s="60">
        <f aca="true" t="shared" si="6" ref="M7:M25">-0.001982*A7+288.15</f>
        <v>287.75359999999995</v>
      </c>
      <c r="N7" s="61">
        <f aca="true" t="shared" si="7" ref="N7:N25">0.0000000004*A7^2-0.00003593*A7+1.225</f>
        <v>1.2178300000000002</v>
      </c>
      <c r="O7" s="53">
        <f t="shared" si="4"/>
        <v>1.217840911722061</v>
      </c>
      <c r="P7" s="62">
        <f aca="true" t="shared" si="8" ref="P7:P24">(C7-L7)/C7*100</f>
        <v>-0.005865108469721901</v>
      </c>
      <c r="Q7" s="63">
        <f aca="true" t="shared" si="9" ref="Q7:Q25">(B7-M7)/B7*100</f>
        <v>-0.0012510860121456046</v>
      </c>
      <c r="R7" s="64">
        <f aca="true" t="shared" si="10" ref="R7:R25">(D7-N7)/D7*100</f>
        <v>0.0016422383708920621</v>
      </c>
    </row>
    <row r="8" spans="1:18" ht="12.75">
      <c r="A8" s="33">
        <v>400</v>
      </c>
      <c r="B8" s="34">
        <v>287.36</v>
      </c>
      <c r="C8" s="35">
        <v>998.6906</v>
      </c>
      <c r="D8" s="36">
        <v>1.21073</v>
      </c>
      <c r="E8" s="35">
        <v>0.9884</v>
      </c>
      <c r="F8" s="36">
        <v>0.9856309</v>
      </c>
      <c r="G8" s="37">
        <f t="shared" si="0"/>
        <v>0.9972236682283533</v>
      </c>
      <c r="H8" s="17"/>
      <c r="I8" s="56">
        <f t="shared" si="1"/>
        <v>998.6800000000001</v>
      </c>
      <c r="J8" s="57">
        <f t="shared" si="2"/>
        <v>287.34999999999997</v>
      </c>
      <c r="K8" s="58">
        <f t="shared" si="3"/>
        <v>1.2090640000000001</v>
      </c>
      <c r="L8" s="59">
        <f t="shared" si="5"/>
        <v>998.802</v>
      </c>
      <c r="M8" s="60">
        <f t="shared" si="6"/>
        <v>287.3572</v>
      </c>
      <c r="N8" s="61">
        <f t="shared" si="7"/>
        <v>1.210692</v>
      </c>
      <c r="O8" s="53">
        <f t="shared" si="4"/>
        <v>1.210758704275539</v>
      </c>
      <c r="P8" s="62">
        <f t="shared" si="8"/>
        <v>-0.011154605840888386</v>
      </c>
      <c r="Q8" s="63">
        <f t="shared" si="9"/>
        <v>0.0009743875278522087</v>
      </c>
      <c r="R8" s="64">
        <f t="shared" si="10"/>
        <v>0.0031386023308237585</v>
      </c>
    </row>
    <row r="9" spans="1:18" ht="12.75">
      <c r="A9" s="33">
        <v>600</v>
      </c>
      <c r="B9" s="34">
        <v>286.96</v>
      </c>
      <c r="C9" s="35">
        <v>991.4747</v>
      </c>
      <c r="D9" s="36">
        <v>1.20364</v>
      </c>
      <c r="E9" s="35">
        <v>0.9826</v>
      </c>
      <c r="F9" s="36">
        <v>0.978509449</v>
      </c>
      <c r="G9" s="37">
        <f t="shared" si="0"/>
        <v>0.9958355023425299</v>
      </c>
      <c r="H9" s="17"/>
      <c r="I9" s="56">
        <f t="shared" si="1"/>
        <v>991.48</v>
      </c>
      <c r="J9" s="57">
        <f t="shared" si="2"/>
        <v>286.95</v>
      </c>
      <c r="K9" s="58">
        <f t="shared" si="3"/>
        <v>1.201144</v>
      </c>
      <c r="L9" s="59">
        <f t="shared" si="5"/>
        <v>991.632</v>
      </c>
      <c r="M9" s="60">
        <f t="shared" si="6"/>
        <v>286.96079999999995</v>
      </c>
      <c r="N9" s="61">
        <f t="shared" si="7"/>
        <v>1.203586</v>
      </c>
      <c r="O9" s="53">
        <f t="shared" si="4"/>
        <v>1.2037053140048233</v>
      </c>
      <c r="P9" s="62">
        <f t="shared" si="8"/>
        <v>-0.015865256067549054</v>
      </c>
      <c r="Q9" s="63">
        <f t="shared" si="9"/>
        <v>-0.0002787844995712691</v>
      </c>
      <c r="R9" s="64">
        <f t="shared" si="10"/>
        <v>0.004486391279784528</v>
      </c>
    </row>
    <row r="10" spans="1:18" ht="12.75">
      <c r="A10" s="33">
        <v>800</v>
      </c>
      <c r="B10" s="34">
        <v>286.57</v>
      </c>
      <c r="C10" s="35">
        <v>984.301</v>
      </c>
      <c r="D10" s="36">
        <v>1.19658</v>
      </c>
      <c r="E10" s="35">
        <v>0.9768</v>
      </c>
      <c r="F10" s="36">
        <v>0.971429558</v>
      </c>
      <c r="G10" s="37">
        <f t="shared" si="0"/>
        <v>0.9944473364567065</v>
      </c>
      <c r="H10" s="17"/>
      <c r="I10" s="56">
        <f t="shared" si="1"/>
        <v>984.32</v>
      </c>
      <c r="J10" s="57">
        <f t="shared" si="2"/>
        <v>286.54999999999995</v>
      </c>
      <c r="K10" s="58">
        <f t="shared" si="3"/>
        <v>1.193256</v>
      </c>
      <c r="L10" s="59">
        <f t="shared" si="5"/>
        <v>984.498</v>
      </c>
      <c r="M10" s="60">
        <f t="shared" si="6"/>
        <v>286.5644</v>
      </c>
      <c r="N10" s="61">
        <f t="shared" si="7"/>
        <v>1.196512</v>
      </c>
      <c r="O10" s="53">
        <f t="shared" si="4"/>
        <v>1.1966808615890665</v>
      </c>
      <c r="P10" s="62">
        <f t="shared" si="8"/>
        <v>-0.020014202972465003</v>
      </c>
      <c r="Q10" s="63">
        <f t="shared" si="9"/>
        <v>0.001954147328755756</v>
      </c>
      <c r="R10" s="64">
        <f t="shared" si="10"/>
        <v>0.005682862825716374</v>
      </c>
    </row>
    <row r="11" spans="1:18" ht="12.75">
      <c r="A11" s="33">
        <v>1000</v>
      </c>
      <c r="B11" s="34">
        <v>286.17</v>
      </c>
      <c r="C11" s="35">
        <v>977.1695</v>
      </c>
      <c r="D11" s="36">
        <v>1.18956</v>
      </c>
      <c r="E11" s="35">
        <v>0.9711</v>
      </c>
      <c r="F11" s="36">
        <v>0.964391315</v>
      </c>
      <c r="G11" s="37">
        <f t="shared" si="0"/>
        <v>0.9930591705708832</v>
      </c>
      <c r="H11" s="17"/>
      <c r="I11" s="56">
        <f t="shared" si="1"/>
        <v>977.2</v>
      </c>
      <c r="J11" s="57">
        <f t="shared" si="2"/>
        <v>286.15</v>
      </c>
      <c r="K11" s="58">
        <f t="shared" si="3"/>
        <v>1.1854</v>
      </c>
      <c r="L11" s="59">
        <f t="shared" si="5"/>
        <v>977.4</v>
      </c>
      <c r="M11" s="60">
        <f t="shared" si="6"/>
        <v>286.16799999999995</v>
      </c>
      <c r="N11" s="61">
        <f t="shared" si="7"/>
        <v>1.18947</v>
      </c>
      <c r="O11" s="53">
        <f t="shared" si="4"/>
        <v>1.1896854683821945</v>
      </c>
      <c r="P11" s="62">
        <f t="shared" si="8"/>
        <v>-0.023588538119538767</v>
      </c>
      <c r="Q11" s="63">
        <f t="shared" si="9"/>
        <v>0.0006988852780048198</v>
      </c>
      <c r="R11" s="64">
        <f t="shared" si="10"/>
        <v>0.007565822657110484</v>
      </c>
    </row>
    <row r="12" spans="1:18" ht="12.75">
      <c r="A12" s="33">
        <v>1200</v>
      </c>
      <c r="B12" s="34">
        <v>285.77</v>
      </c>
      <c r="C12" s="35">
        <v>970.0798</v>
      </c>
      <c r="D12" s="36">
        <v>1.18257</v>
      </c>
      <c r="E12" s="35">
        <v>0.9654</v>
      </c>
      <c r="F12" s="36">
        <v>0.9573943</v>
      </c>
      <c r="G12" s="37">
        <f t="shared" si="0"/>
        <v>0.99167100468506</v>
      </c>
      <c r="H12" s="17"/>
      <c r="I12" s="56">
        <f t="shared" si="1"/>
        <v>970.12</v>
      </c>
      <c r="J12" s="57">
        <f t="shared" si="2"/>
        <v>285.75</v>
      </c>
      <c r="K12" s="58">
        <f t="shared" si="3"/>
        <v>1.1775760000000002</v>
      </c>
      <c r="L12" s="59">
        <f t="shared" si="5"/>
        <v>970.338</v>
      </c>
      <c r="M12" s="60">
        <f t="shared" si="6"/>
        <v>285.7716</v>
      </c>
      <c r="N12" s="61">
        <f t="shared" si="7"/>
        <v>1.18246</v>
      </c>
      <c r="O12" s="53">
        <f t="shared" si="4"/>
        <v>1.1827192564176299</v>
      </c>
      <c r="P12" s="62">
        <f t="shared" si="8"/>
        <v>-0.02661636702464972</v>
      </c>
      <c r="Q12" s="63">
        <f t="shared" si="9"/>
        <v>-0.0005598908212885436</v>
      </c>
      <c r="R12" s="64">
        <f t="shared" si="10"/>
        <v>0.00930177494776905</v>
      </c>
    </row>
    <row r="13" spans="1:18" ht="12.75">
      <c r="A13" s="33">
        <v>1400</v>
      </c>
      <c r="B13" s="34">
        <v>285.38</v>
      </c>
      <c r="C13" s="35">
        <v>963.0318</v>
      </c>
      <c r="D13" s="36">
        <v>1.1756</v>
      </c>
      <c r="E13" s="35">
        <v>0.9597</v>
      </c>
      <c r="F13" s="36">
        <v>0.95043849</v>
      </c>
      <c r="G13" s="37">
        <f t="shared" si="0"/>
        <v>0.9902828387992365</v>
      </c>
      <c r="H13" s="17"/>
      <c r="I13" s="56">
        <f t="shared" si="1"/>
        <v>963.08</v>
      </c>
      <c r="J13" s="57">
        <f t="shared" si="2"/>
        <v>285.34999999999997</v>
      </c>
      <c r="K13" s="58">
        <f t="shared" si="3"/>
        <v>1.1697840000000002</v>
      </c>
      <c r="L13" s="59">
        <f t="shared" si="5"/>
        <v>963.312</v>
      </c>
      <c r="M13" s="60">
        <f t="shared" si="6"/>
        <v>285.37519999999995</v>
      </c>
      <c r="N13" s="61">
        <f t="shared" si="7"/>
        <v>1.1754820000000001</v>
      </c>
      <c r="O13" s="53">
        <f t="shared" si="4"/>
        <v>1.1757823484130563</v>
      </c>
      <c r="P13" s="62">
        <f t="shared" si="8"/>
        <v>-0.029095612419032912</v>
      </c>
      <c r="Q13" s="63">
        <f t="shared" si="9"/>
        <v>0.0016819679024618604</v>
      </c>
      <c r="R13" s="64">
        <f t="shared" si="10"/>
        <v>0.010037427696481836</v>
      </c>
    </row>
    <row r="14" spans="1:18" ht="12.75">
      <c r="A14" s="33">
        <v>1600</v>
      </c>
      <c r="B14" s="34">
        <v>284.98</v>
      </c>
      <c r="C14" s="35">
        <v>956.0254</v>
      </c>
      <c r="D14" s="36">
        <v>1.16867</v>
      </c>
      <c r="E14" s="35">
        <v>0.954</v>
      </c>
      <c r="F14" s="36">
        <v>0.943523718</v>
      </c>
      <c r="G14" s="37">
        <f t="shared" si="0"/>
        <v>0.9888946729134132</v>
      </c>
      <c r="H14" s="17"/>
      <c r="I14" s="56">
        <f t="shared" si="1"/>
        <v>956.08</v>
      </c>
      <c r="J14" s="57">
        <f t="shared" si="2"/>
        <v>284.95</v>
      </c>
      <c r="K14" s="58">
        <f t="shared" si="3"/>
        <v>1.1620240000000002</v>
      </c>
      <c r="L14" s="59">
        <f t="shared" si="5"/>
        <v>956.322</v>
      </c>
      <c r="M14" s="60">
        <f t="shared" si="6"/>
        <v>284.9788</v>
      </c>
      <c r="N14" s="61">
        <f t="shared" si="7"/>
        <v>1.168536</v>
      </c>
      <c r="O14" s="53">
        <f t="shared" si="4"/>
        <v>1.1688748677752179</v>
      </c>
      <c r="P14" s="62">
        <f t="shared" si="8"/>
        <v>-0.031024280317239708</v>
      </c>
      <c r="Q14" s="63">
        <f t="shared" si="9"/>
        <v>0.0004210821812196771</v>
      </c>
      <c r="R14" s="64">
        <f t="shared" si="10"/>
        <v>0.011466025481964839</v>
      </c>
    </row>
    <row r="15" spans="1:18" ht="12.75">
      <c r="A15" s="33">
        <v>1800</v>
      </c>
      <c r="B15" s="34">
        <v>284.58</v>
      </c>
      <c r="C15" s="35">
        <v>949.0603</v>
      </c>
      <c r="D15" s="36">
        <v>1.16177</v>
      </c>
      <c r="E15" s="35">
        <v>0.9484</v>
      </c>
      <c r="F15" s="36">
        <v>0.93664969</v>
      </c>
      <c r="G15" s="37">
        <f t="shared" si="0"/>
        <v>0.9875065070275897</v>
      </c>
      <c r="H15" s="17"/>
      <c r="I15" s="56">
        <f t="shared" si="1"/>
        <v>949.12</v>
      </c>
      <c r="J15" s="57">
        <f t="shared" si="2"/>
        <v>284.54999999999995</v>
      </c>
      <c r="K15" s="58">
        <f t="shared" si="3"/>
        <v>1.154296</v>
      </c>
      <c r="L15" s="59">
        <f t="shared" si="5"/>
        <v>949.3679999999999</v>
      </c>
      <c r="M15" s="60">
        <f t="shared" si="6"/>
        <v>284.58239999999995</v>
      </c>
      <c r="N15" s="61">
        <f t="shared" si="7"/>
        <v>1.1616220000000002</v>
      </c>
      <c r="O15" s="53">
        <f t="shared" si="4"/>
        <v>1.1619969386047657</v>
      </c>
      <c r="P15" s="62">
        <f t="shared" si="8"/>
        <v>-0.03242154371012615</v>
      </c>
      <c r="Q15" s="63">
        <f t="shared" si="9"/>
        <v>-0.0008433480919129893</v>
      </c>
      <c r="R15" s="64">
        <f t="shared" si="10"/>
        <v>0.012739182454342508</v>
      </c>
    </row>
    <row r="16" spans="1:18" ht="12.75">
      <c r="A16" s="33">
        <v>2000</v>
      </c>
      <c r="B16" s="34">
        <v>284.19</v>
      </c>
      <c r="C16" s="35">
        <v>942.1363</v>
      </c>
      <c r="D16" s="36">
        <v>1.15491</v>
      </c>
      <c r="E16" s="35">
        <v>0.9428</v>
      </c>
      <c r="F16" s="36">
        <v>0.929816234</v>
      </c>
      <c r="G16" s="37">
        <f t="shared" si="0"/>
        <v>0.9861183411417664</v>
      </c>
      <c r="H16" s="17"/>
      <c r="I16" s="56">
        <f t="shared" si="1"/>
        <v>942.2</v>
      </c>
      <c r="J16" s="57">
        <f t="shared" si="2"/>
        <v>284.15</v>
      </c>
      <c r="K16" s="58">
        <f t="shared" si="3"/>
        <v>1.1466</v>
      </c>
      <c r="L16" s="59">
        <f t="shared" si="5"/>
        <v>942.45</v>
      </c>
      <c r="M16" s="60">
        <f t="shared" si="6"/>
        <v>284.186</v>
      </c>
      <c r="N16" s="61">
        <f t="shared" si="7"/>
        <v>1.15474</v>
      </c>
      <c r="O16" s="53">
        <f t="shared" si="4"/>
        <v>1.1551486857011395</v>
      </c>
      <c r="P16" s="62">
        <f t="shared" si="8"/>
        <v>-0.0332966684332235</v>
      </c>
      <c r="Q16" s="63">
        <f t="shared" si="9"/>
        <v>0.0014075090608463</v>
      </c>
      <c r="R16" s="64">
        <f t="shared" si="10"/>
        <v>0.014719761713034216</v>
      </c>
    </row>
    <row r="17" spans="1:18" ht="12.75">
      <c r="A17" s="33">
        <v>2200</v>
      </c>
      <c r="B17" s="34">
        <v>283.79</v>
      </c>
      <c r="C17" s="35">
        <v>935.2533</v>
      </c>
      <c r="D17" s="36">
        <v>1.14807</v>
      </c>
      <c r="E17" s="35">
        <v>0.9372</v>
      </c>
      <c r="F17" s="36">
        <v>0.92302324</v>
      </c>
      <c r="G17" s="37">
        <f t="shared" si="0"/>
        <v>0.9847301752559432</v>
      </c>
      <c r="H17" s="17"/>
      <c r="I17" s="56">
        <f t="shared" si="1"/>
        <v>935.32</v>
      </c>
      <c r="J17" s="57">
        <f t="shared" si="2"/>
        <v>283.75</v>
      </c>
      <c r="K17" s="58">
        <f t="shared" si="3"/>
        <v>1.1389360000000002</v>
      </c>
      <c r="L17" s="59">
        <f t="shared" si="5"/>
        <v>935.568</v>
      </c>
      <c r="M17" s="60">
        <f t="shared" si="6"/>
        <v>283.78959999999995</v>
      </c>
      <c r="N17" s="61">
        <f t="shared" si="7"/>
        <v>1.14789</v>
      </c>
      <c r="O17" s="53">
        <f t="shared" si="4"/>
        <v>1.148330234567494</v>
      </c>
      <c r="P17" s="62">
        <f t="shared" si="8"/>
        <v>-0.033648638288687804</v>
      </c>
      <c r="Q17" s="63">
        <f t="shared" si="9"/>
        <v>0.00014094929351637548</v>
      </c>
      <c r="R17" s="64">
        <f t="shared" si="10"/>
        <v>0.01567848650342287</v>
      </c>
    </row>
    <row r="18" spans="1:18" ht="12.75">
      <c r="A18" s="33">
        <v>2400</v>
      </c>
      <c r="B18" s="34">
        <v>283.4</v>
      </c>
      <c r="C18" s="35">
        <v>928.4111</v>
      </c>
      <c r="D18" s="36">
        <v>1.14126</v>
      </c>
      <c r="E18" s="35">
        <v>0.9316</v>
      </c>
      <c r="F18" s="36">
        <v>0.916270515</v>
      </c>
      <c r="G18" s="37">
        <f t="shared" si="0"/>
        <v>0.9833420093701197</v>
      </c>
      <c r="H18" s="17"/>
      <c r="I18" s="56">
        <f t="shared" si="1"/>
        <v>928.48</v>
      </c>
      <c r="J18" s="57">
        <f t="shared" si="2"/>
        <v>283.34999999999997</v>
      </c>
      <c r="K18" s="58">
        <f t="shared" si="3"/>
        <v>1.131304</v>
      </c>
      <c r="L18" s="59">
        <f t="shared" si="5"/>
        <v>928.722</v>
      </c>
      <c r="M18" s="60">
        <f t="shared" si="6"/>
        <v>283.3932</v>
      </c>
      <c r="N18" s="61">
        <f t="shared" si="7"/>
        <v>1.141072</v>
      </c>
      <c r="O18" s="53">
        <f t="shared" si="4"/>
        <v>1.1415417114156663</v>
      </c>
      <c r="P18" s="62">
        <f t="shared" si="8"/>
        <v>-0.03348732043379779</v>
      </c>
      <c r="Q18" s="63">
        <f t="shared" si="9"/>
        <v>0.002399435426957785</v>
      </c>
      <c r="R18" s="64">
        <f t="shared" si="10"/>
        <v>0.016473021046900353</v>
      </c>
    </row>
    <row r="19" spans="1:18" ht="12.75">
      <c r="A19" s="33">
        <v>2600</v>
      </c>
      <c r="B19" s="34">
        <v>283</v>
      </c>
      <c r="C19" s="35">
        <v>921.6095</v>
      </c>
      <c r="D19" s="36">
        <v>1.13449</v>
      </c>
      <c r="E19" s="35">
        <v>0.9261</v>
      </c>
      <c r="F19" s="36">
        <v>0.909557858</v>
      </c>
      <c r="G19" s="37">
        <f t="shared" si="0"/>
        <v>0.9819538434842964</v>
      </c>
      <c r="H19" s="17"/>
      <c r="I19" s="56">
        <f t="shared" si="1"/>
        <v>921.6800000000001</v>
      </c>
      <c r="J19" s="57">
        <f t="shared" si="2"/>
        <v>282.95</v>
      </c>
      <c r="K19" s="58">
        <f t="shared" si="3"/>
        <v>1.123704</v>
      </c>
      <c r="L19" s="59">
        <f t="shared" si="5"/>
        <v>921.912</v>
      </c>
      <c r="M19" s="60">
        <f t="shared" si="6"/>
        <v>282.99679999999995</v>
      </c>
      <c r="N19" s="61">
        <f t="shared" si="7"/>
        <v>1.1342860000000001</v>
      </c>
      <c r="O19" s="53">
        <f t="shared" si="4"/>
        <v>1.1347832431711842</v>
      </c>
      <c r="P19" s="62">
        <f t="shared" si="8"/>
        <v>-0.03282301234959157</v>
      </c>
      <c r="Q19" s="63">
        <f t="shared" si="9"/>
        <v>0.0011307420494874154</v>
      </c>
      <c r="R19" s="64">
        <f t="shared" si="10"/>
        <v>0.017981648141444255</v>
      </c>
    </row>
    <row r="20" spans="1:18" ht="12.75">
      <c r="A20" s="33">
        <v>2800</v>
      </c>
      <c r="B20" s="34">
        <v>282.6</v>
      </c>
      <c r="C20" s="35">
        <v>914.8482</v>
      </c>
      <c r="D20" s="36">
        <v>1.12775</v>
      </c>
      <c r="E20" s="35">
        <v>0.9206</v>
      </c>
      <c r="F20" s="36">
        <v>0.90288497</v>
      </c>
      <c r="G20" s="37">
        <f t="shared" si="0"/>
        <v>0.9805656775984729</v>
      </c>
      <c r="H20" s="17"/>
      <c r="I20" s="56">
        <f t="shared" si="1"/>
        <v>914.9200000000001</v>
      </c>
      <c r="J20" s="57">
        <f t="shared" si="2"/>
        <v>282.54999999999995</v>
      </c>
      <c r="K20" s="58">
        <f t="shared" si="3"/>
        <v>1.116136</v>
      </c>
      <c r="L20" s="59">
        <f t="shared" si="5"/>
        <v>915.138</v>
      </c>
      <c r="M20" s="60">
        <f t="shared" si="6"/>
        <v>282.6004</v>
      </c>
      <c r="N20" s="61">
        <f t="shared" si="7"/>
        <v>1.127532</v>
      </c>
      <c r="O20" s="53">
        <f t="shared" si="4"/>
        <v>1.1280549574783192</v>
      </c>
      <c r="P20" s="62">
        <f t="shared" si="8"/>
        <v>-0.03167738647788932</v>
      </c>
      <c r="Q20" s="63">
        <f t="shared" si="9"/>
        <v>-0.00014154281668663665</v>
      </c>
      <c r="R20" s="64">
        <f t="shared" si="10"/>
        <v>0.019330525382403145</v>
      </c>
    </row>
    <row r="21" spans="1:18" ht="12.75">
      <c r="A21" s="33">
        <v>3000</v>
      </c>
      <c r="B21" s="34">
        <v>282.21</v>
      </c>
      <c r="C21" s="35">
        <v>908.1272</v>
      </c>
      <c r="D21" s="36">
        <v>1.12103</v>
      </c>
      <c r="E21" s="35">
        <v>0.9151</v>
      </c>
      <c r="F21" s="36">
        <v>0.89625186</v>
      </c>
      <c r="G21" s="37">
        <f t="shared" si="0"/>
        <v>0.9791775117126497</v>
      </c>
      <c r="H21" s="17"/>
      <c r="I21" s="56">
        <f t="shared" si="1"/>
        <v>908.2</v>
      </c>
      <c r="J21" s="57">
        <f t="shared" si="2"/>
        <v>282.15</v>
      </c>
      <c r="K21" s="58">
        <f t="shared" si="3"/>
        <v>1.1086</v>
      </c>
      <c r="L21" s="59">
        <f t="shared" si="5"/>
        <v>908.4</v>
      </c>
      <c r="M21" s="60">
        <f t="shared" si="6"/>
        <v>282.20399999999995</v>
      </c>
      <c r="N21" s="61">
        <f t="shared" si="7"/>
        <v>1.12081</v>
      </c>
      <c r="O21" s="53">
        <f t="shared" si="4"/>
        <v>1.12135698270518</v>
      </c>
      <c r="P21" s="62">
        <f t="shared" si="8"/>
        <v>-0.030039844638500096</v>
      </c>
      <c r="Q21" s="63">
        <f t="shared" si="9"/>
        <v>0.00212607632615026</v>
      </c>
      <c r="R21" s="64">
        <f t="shared" si="10"/>
        <v>0.01962480932712657</v>
      </c>
    </row>
    <row r="22" spans="1:18" ht="12.75">
      <c r="A22" s="33">
        <v>4000</v>
      </c>
      <c r="B22" s="34">
        <v>280.23</v>
      </c>
      <c r="C22" s="35">
        <v>875.1191</v>
      </c>
      <c r="D22" s="36">
        <v>1.08792</v>
      </c>
      <c r="E22" s="35">
        <v>0.8881</v>
      </c>
      <c r="F22" s="36">
        <v>0.8636754</v>
      </c>
      <c r="G22" s="37">
        <f t="shared" si="0"/>
        <v>0.9722366822835329</v>
      </c>
      <c r="H22" s="17"/>
      <c r="I22" s="56">
        <f t="shared" si="1"/>
        <v>875.2</v>
      </c>
      <c r="J22" s="57">
        <f t="shared" si="2"/>
        <v>280.15</v>
      </c>
      <c r="K22" s="58">
        <f t="shared" si="3"/>
        <v>1.0714000000000001</v>
      </c>
      <c r="L22" s="59">
        <f t="shared" si="5"/>
        <v>875.25</v>
      </c>
      <c r="M22" s="60">
        <f t="shared" si="6"/>
        <v>280.222</v>
      </c>
      <c r="N22" s="61">
        <f t="shared" si="7"/>
        <v>1.08768</v>
      </c>
      <c r="O22" s="53">
        <f t="shared" si="4"/>
        <v>1.088326316838937</v>
      </c>
      <c r="P22" s="62">
        <f t="shared" si="8"/>
        <v>-0.01495796400741304</v>
      </c>
      <c r="Q22" s="63">
        <f t="shared" si="9"/>
        <v>0.002854797844641258</v>
      </c>
      <c r="R22" s="64">
        <f t="shared" si="10"/>
        <v>0.022060445621003198</v>
      </c>
    </row>
    <row r="23" spans="1:18" ht="12.75">
      <c r="A23" s="33">
        <v>5000</v>
      </c>
      <c r="B23" s="34">
        <v>278.24</v>
      </c>
      <c r="C23" s="35">
        <v>843.0892</v>
      </c>
      <c r="D23" s="36">
        <v>1.05557</v>
      </c>
      <c r="E23" s="35">
        <v>0.8617</v>
      </c>
      <c r="F23" s="36">
        <v>0.83206435</v>
      </c>
      <c r="G23" s="37">
        <f t="shared" si="0"/>
        <v>0.9652958528544161</v>
      </c>
      <c r="H23" s="17"/>
      <c r="I23" s="56">
        <f t="shared" si="1"/>
        <v>843.2</v>
      </c>
      <c r="J23" s="57">
        <f t="shared" si="2"/>
        <v>278.15</v>
      </c>
      <c r="K23" s="58">
        <f t="shared" si="3"/>
        <v>1.0350000000000001</v>
      </c>
      <c r="L23" s="59">
        <f t="shared" si="5"/>
        <v>843</v>
      </c>
      <c r="M23" s="60">
        <f t="shared" si="6"/>
        <v>278.23999999999995</v>
      </c>
      <c r="N23" s="61">
        <f t="shared" si="7"/>
        <v>1.05535</v>
      </c>
      <c r="O23" s="53">
        <f t="shared" si="4"/>
        <v>1.0560731045064309</v>
      </c>
      <c r="P23" s="62">
        <f t="shared" si="8"/>
        <v>0.010580137902372047</v>
      </c>
      <c r="Q23" s="63">
        <f t="shared" si="9"/>
        <v>2.0429635875793564E-14</v>
      </c>
      <c r="R23" s="64">
        <f t="shared" si="10"/>
        <v>0.020841820059293744</v>
      </c>
    </row>
    <row r="24" spans="1:18" ht="12.75">
      <c r="A24" s="33">
        <v>6000</v>
      </c>
      <c r="B24" s="34">
        <v>276.26</v>
      </c>
      <c r="C24" s="35">
        <v>812.0152</v>
      </c>
      <c r="D24" s="36">
        <v>1.02395</v>
      </c>
      <c r="E24" s="35">
        <v>0.8359</v>
      </c>
      <c r="F24" s="36">
        <v>0.80139669</v>
      </c>
      <c r="G24" s="37">
        <f t="shared" si="0"/>
        <v>0.9583550234252993</v>
      </c>
      <c r="H24" s="17"/>
      <c r="I24" s="56">
        <f t="shared" si="1"/>
        <v>812.2</v>
      </c>
      <c r="J24" s="57">
        <f t="shared" si="2"/>
        <v>276.15</v>
      </c>
      <c r="K24" s="58">
        <f t="shared" si="3"/>
        <v>0.9994000000000001</v>
      </c>
      <c r="L24" s="59">
        <f t="shared" si="5"/>
        <v>811.65</v>
      </c>
      <c r="M24" s="60">
        <f t="shared" si="6"/>
        <v>276.258</v>
      </c>
      <c r="N24" s="61">
        <f t="shared" si="7"/>
        <v>1.0238200000000002</v>
      </c>
      <c r="O24" s="53">
        <f t="shared" si="4"/>
        <v>1.0246142376910126</v>
      </c>
      <c r="P24" s="62">
        <f t="shared" si="8"/>
        <v>0.0449745275704288</v>
      </c>
      <c r="Q24" s="63">
        <f t="shared" si="9"/>
        <v>0.0007239556939149895</v>
      </c>
      <c r="R24" s="64">
        <f t="shared" si="10"/>
        <v>0.012695932418549875</v>
      </c>
    </row>
    <row r="25" spans="1:18" ht="13.5" thickBot="1">
      <c r="A25" s="38">
        <v>7000</v>
      </c>
      <c r="B25" s="39">
        <v>274.28</v>
      </c>
      <c r="C25" s="40">
        <v>781.8752</v>
      </c>
      <c r="D25" s="41">
        <v>0.99307</v>
      </c>
      <c r="E25" s="40">
        <v>0.8107</v>
      </c>
      <c r="F25" s="41">
        <v>0.77160582</v>
      </c>
      <c r="G25" s="42">
        <f t="shared" si="0"/>
        <v>0.9514141939961825</v>
      </c>
      <c r="H25" s="17"/>
      <c r="I25" s="65">
        <f t="shared" si="1"/>
        <v>782.2</v>
      </c>
      <c r="J25" s="66">
        <f t="shared" si="2"/>
        <v>274.15</v>
      </c>
      <c r="K25" s="67">
        <f t="shared" si="3"/>
        <v>0.9646000000000001</v>
      </c>
      <c r="L25" s="68">
        <f t="shared" si="5"/>
        <v>781.2</v>
      </c>
      <c r="M25" s="69">
        <f t="shared" si="6"/>
        <v>274.27599999999995</v>
      </c>
      <c r="N25" s="70">
        <f t="shared" si="7"/>
        <v>0.99309</v>
      </c>
      <c r="O25" s="71">
        <f t="shared" si="4"/>
        <v>0.9939671013027775</v>
      </c>
      <c r="P25" s="72">
        <f>(C25-L25)/C25*100</f>
        <v>0.08635649269856677</v>
      </c>
      <c r="Q25" s="73">
        <f t="shared" si="9"/>
        <v>0.001458363715917712</v>
      </c>
      <c r="R25" s="74">
        <f t="shared" si="10"/>
        <v>-0.0020139567200720995</v>
      </c>
    </row>
    <row r="26" spans="1:18" ht="13.5" thickBot="1">
      <c r="A26" s="78"/>
      <c r="B26" s="79"/>
      <c r="C26" s="80"/>
      <c r="D26" s="81"/>
      <c r="E26" s="80"/>
      <c r="F26" s="81"/>
      <c r="G26" s="80"/>
      <c r="H26" s="82"/>
      <c r="I26" s="83"/>
      <c r="J26" s="79"/>
      <c r="K26" s="81"/>
      <c r="L26" s="80"/>
      <c r="M26" s="79"/>
      <c r="N26" s="81"/>
      <c r="O26" s="76"/>
      <c r="P26" s="18"/>
      <c r="Q26" s="77"/>
      <c r="R26" s="77"/>
    </row>
    <row r="27" spans="1:17" ht="12.75">
      <c r="A27" s="104" t="s">
        <v>22</v>
      </c>
      <c r="B27" s="85"/>
      <c r="C27" s="85"/>
      <c r="D27" s="85"/>
      <c r="E27" s="85"/>
      <c r="F27" s="85"/>
      <c r="G27" s="85"/>
      <c r="H27" s="86"/>
      <c r="I27" s="86"/>
      <c r="J27" s="86"/>
      <c r="K27" s="84"/>
      <c r="L27" s="105" t="s">
        <v>24</v>
      </c>
      <c r="M27" s="86"/>
      <c r="N27" s="86"/>
      <c r="O27" s="85"/>
      <c r="P27" s="85"/>
      <c r="Q27" s="87"/>
    </row>
    <row r="28" spans="1:17" ht="12.75">
      <c r="A28" s="88"/>
      <c r="B28" s="14"/>
      <c r="C28" s="14"/>
      <c r="D28" s="14"/>
      <c r="E28" s="14"/>
      <c r="F28" s="14"/>
      <c r="G28" s="14"/>
      <c r="H28" s="75"/>
      <c r="I28" s="75"/>
      <c r="J28" s="75"/>
      <c r="K28" s="88"/>
      <c r="L28" s="75"/>
      <c r="M28" s="75"/>
      <c r="N28" s="75"/>
      <c r="O28" s="14"/>
      <c r="P28" s="14"/>
      <c r="Q28" s="89"/>
    </row>
    <row r="29" spans="1:17" ht="16.5" customHeight="1">
      <c r="A29" s="106" t="s">
        <v>38</v>
      </c>
      <c r="B29" s="107"/>
      <c r="C29" s="93"/>
      <c r="D29" s="94"/>
      <c r="E29" s="94"/>
      <c r="F29" s="94"/>
      <c r="G29" s="94"/>
      <c r="H29" s="94"/>
      <c r="I29" s="94"/>
      <c r="J29" s="95"/>
      <c r="K29" s="92"/>
      <c r="L29" s="93" t="s">
        <v>25</v>
      </c>
      <c r="M29" s="93"/>
      <c r="N29" s="93"/>
      <c r="O29" s="93"/>
      <c r="P29" s="93"/>
      <c r="Q29" s="96"/>
    </row>
    <row r="30" spans="1:17" ht="16.5" customHeight="1">
      <c r="A30" s="106" t="s">
        <v>35</v>
      </c>
      <c r="B30" s="107"/>
      <c r="C30" s="93"/>
      <c r="D30" s="94"/>
      <c r="E30" s="94"/>
      <c r="F30" s="94"/>
      <c r="G30" s="94"/>
      <c r="H30" s="94"/>
      <c r="I30" s="94"/>
      <c r="J30" s="95"/>
      <c r="K30" s="92"/>
      <c r="L30" s="93" t="s">
        <v>26</v>
      </c>
      <c r="M30" s="93"/>
      <c r="N30" s="93"/>
      <c r="O30" s="93"/>
      <c r="P30" s="93"/>
      <c r="Q30" s="96"/>
    </row>
    <row r="31" spans="1:17" ht="16.5" customHeight="1">
      <c r="A31" s="108" t="s">
        <v>37</v>
      </c>
      <c r="B31" s="107"/>
      <c r="C31" s="93"/>
      <c r="D31" s="93"/>
      <c r="E31" s="93"/>
      <c r="F31" s="93"/>
      <c r="G31" s="93"/>
      <c r="H31" s="93"/>
      <c r="I31" s="93"/>
      <c r="J31" s="96"/>
      <c r="K31" s="92"/>
      <c r="L31" s="97" t="s">
        <v>27</v>
      </c>
      <c r="M31" s="93"/>
      <c r="N31" s="93"/>
      <c r="O31" s="93"/>
      <c r="P31" s="93"/>
      <c r="Q31" s="96"/>
    </row>
    <row r="32" spans="1:17" ht="16.5" customHeight="1">
      <c r="A32" s="106" t="s">
        <v>36</v>
      </c>
      <c r="B32" s="107"/>
      <c r="C32" s="93"/>
      <c r="D32" s="93"/>
      <c r="E32" s="93"/>
      <c r="F32" s="93"/>
      <c r="G32" s="93"/>
      <c r="H32" s="93"/>
      <c r="I32" s="93"/>
      <c r="J32" s="96"/>
      <c r="K32" s="98"/>
      <c r="L32" s="101" t="s">
        <v>28</v>
      </c>
      <c r="M32" s="14"/>
      <c r="N32" s="14"/>
      <c r="O32" s="14"/>
      <c r="P32" s="14"/>
      <c r="Q32" s="89"/>
    </row>
    <row r="33" spans="1:17" ht="16.5" customHeight="1">
      <c r="A33" s="106" t="s">
        <v>39</v>
      </c>
      <c r="B33" s="107"/>
      <c r="C33" s="93"/>
      <c r="D33" s="93"/>
      <c r="E33" s="93"/>
      <c r="F33" s="93"/>
      <c r="G33" s="93"/>
      <c r="H33" s="93"/>
      <c r="I33" s="93"/>
      <c r="J33" s="96"/>
      <c r="K33" s="99"/>
      <c r="L33" s="102" t="s">
        <v>29</v>
      </c>
      <c r="M33" s="14"/>
      <c r="N33" s="14"/>
      <c r="O33" s="14"/>
      <c r="P33" s="14"/>
      <c r="Q33" s="89"/>
    </row>
    <row r="34" spans="1:17" ht="16.5" customHeight="1" thickBot="1">
      <c r="A34" s="109" t="s">
        <v>23</v>
      </c>
      <c r="B34" s="110"/>
      <c r="C34" s="90"/>
      <c r="D34" s="90"/>
      <c r="E34" s="90"/>
      <c r="F34" s="90"/>
      <c r="G34" s="90"/>
      <c r="H34" s="90"/>
      <c r="I34" s="90"/>
      <c r="J34" s="90"/>
      <c r="K34" s="100"/>
      <c r="L34" s="103" t="s">
        <v>30</v>
      </c>
      <c r="M34" s="90"/>
      <c r="N34" s="90"/>
      <c r="O34" s="90"/>
      <c r="P34" s="90"/>
      <c r="Q34" s="91"/>
    </row>
    <row r="35" spans="1:11" ht="12.75">
      <c r="A35" s="14"/>
      <c r="B35" s="14"/>
      <c r="C35" s="14"/>
      <c r="D35" s="15"/>
      <c r="E35" s="14"/>
      <c r="F35" s="14"/>
      <c r="G35" s="14"/>
      <c r="H35" s="14"/>
      <c r="I35" s="14"/>
      <c r="J35" s="14"/>
      <c r="K35" s="14"/>
    </row>
    <row r="36" spans="1:11" ht="12.75">
      <c r="A36" s="14"/>
      <c r="C36" s="14"/>
      <c r="D36" s="15"/>
      <c r="E36" s="14"/>
      <c r="F36" s="14"/>
      <c r="G36" s="14"/>
      <c r="H36" s="14"/>
      <c r="I36" s="14"/>
      <c r="J36" s="14"/>
      <c r="K36" s="14"/>
    </row>
    <row r="37" spans="1:11" ht="12.75">
      <c r="A37" s="14"/>
      <c r="C37" s="14"/>
      <c r="D37" s="15"/>
      <c r="E37" s="14"/>
      <c r="F37" s="14"/>
      <c r="G37" s="14"/>
      <c r="H37" s="14"/>
      <c r="I37" s="14"/>
      <c r="J37" s="14"/>
      <c r="K37" s="14"/>
    </row>
    <row r="38" spans="1:11" ht="12.75">
      <c r="A38" s="14"/>
      <c r="B38" s="14"/>
      <c r="C38" s="14"/>
      <c r="D38" s="15"/>
      <c r="E38" s="14"/>
      <c r="F38" s="14"/>
      <c r="G38" s="14"/>
      <c r="H38" s="14"/>
      <c r="I38" s="14"/>
      <c r="J38" s="14"/>
      <c r="K38" s="14"/>
    </row>
    <row r="39" spans="1:11" ht="12.75">
      <c r="A39" s="14"/>
      <c r="C39" s="14"/>
      <c r="D39" s="15"/>
      <c r="E39" s="14"/>
      <c r="F39" s="14"/>
      <c r="G39" s="14"/>
      <c r="H39" s="14"/>
      <c r="I39" s="14"/>
      <c r="J39" s="14"/>
      <c r="K39" s="14"/>
    </row>
    <row r="40" spans="1:11" ht="12.75">
      <c r="A40" s="14"/>
      <c r="C40" s="14"/>
      <c r="D40" s="15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ht="12.75">
      <c r="B42" s="14"/>
      <c r="C42" s="14"/>
      <c r="D42" s="15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5"/>
      <c r="E43" s="14"/>
      <c r="F43" s="14"/>
      <c r="G43" s="14"/>
      <c r="H43" s="14"/>
      <c r="I43" s="14"/>
      <c r="J43" s="14"/>
      <c r="K43" s="14"/>
    </row>
  </sheetData>
  <printOptions/>
  <pageMargins left="0.61" right="0.41" top="0.88" bottom="0.76" header="0.5118110236220472" footer="0.5118110236220472"/>
  <pageSetup orientation="landscape" paperSize="9" r:id="rId1"/>
  <headerFooter alignWithMargins="0">
    <oddHeader>&amp;L&amp;8&amp;Z&amp;F/&amp;A&amp;C&amp;"Arial,Fett"&amp;9FLUGWISSEN&amp;R&amp;"Arial,Fett"&amp;9MBS LUFTFAHRTTECHNIK&amp;"Arial,Standard"&amp;10
&amp;9Ing. Bernhard Rögner</oddHeader>
    <oddFooter xml:space="preserve">&amp;L&amp;9Ausdruck vom &amp;D&amp;C&amp;9Ausgabe 2/Revision 0&amp;R&amp;9&amp;P  von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ICAO ATMOSPHÄRE, Ausgabe 2</dc:title>
  <dc:subject>Rechenverfahren zur Ermittlung der Standardwerte für Druck, Dichte &amp; Temperatur</dc:subject>
  <dc:creator>Ing.Bernhard Rögner</dc:creator>
  <cp:keywords/>
  <dc:description/>
  <cp:lastModifiedBy>Bernhard Rögner</cp:lastModifiedBy>
  <cp:lastPrinted>2005-11-25T20:46:48Z</cp:lastPrinted>
  <dcterms:created xsi:type="dcterms:W3CDTF">1998-09-24T15:53:45Z</dcterms:created>
  <dcterms:modified xsi:type="dcterms:W3CDTF">2005-11-25T20:50:31Z</dcterms:modified>
  <cp:category/>
  <cp:version/>
  <cp:contentType/>
  <cp:contentStatus/>
</cp:coreProperties>
</file>